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https://lunduniversityo365-my.sharepoint.com/personal/mi7277zh_lu_se/Documents/2_Todo_work/B_p3_Be7application/ACP_submission/"/>
    </mc:Choice>
  </mc:AlternateContent>
  <xr:revisionPtr revIDLastSave="17" documentId="13_ncr:1_{CB4BA2EF-BA2A-4CCA-A37C-1A5B1B66591E}" xr6:coauthVersionLast="47" xr6:coauthVersionMax="47" xr10:uidLastSave="{E94518D1-EAD4-4635-BDC9-3BE3418140B4}"/>
  <bookViews>
    <workbookView xWindow="-110" yWindow="-110" windowWidth="19420" windowHeight="10420" tabRatio="659" activeTab="3" xr2:uid="{00000000-000D-0000-FFFF-FFFF00000000}"/>
  </bookViews>
  <sheets>
    <sheet name="TableS1" sheetId="5" r:id="rId1"/>
    <sheet name="TableS2" sheetId="7" r:id="rId2"/>
    <sheet name="TableS3" sheetId="8" r:id="rId3"/>
    <sheet name="Table S4" sheetId="3" r:id="rId4"/>
  </sheets>
  <definedNames>
    <definedName name="_Ref112783634" localSheetId="3">'Table S4'!$C$3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2" i="8" l="1"/>
  <c r="G31" i="8"/>
  <c r="G30" i="8"/>
  <c r="G28" i="8"/>
  <c r="G27" i="8"/>
  <c r="G18" i="8"/>
  <c r="G13" i="8"/>
  <c r="F13" i="8"/>
  <c r="G12" i="8"/>
  <c r="F12" i="8"/>
  <c r="K8" i="3" l="1"/>
  <c r="I8" i="3"/>
  <c r="I6" i="3" s="1"/>
  <c r="G8" i="3"/>
  <c r="G6" i="3" s="1"/>
  <c r="L8" i="3"/>
  <c r="L6" i="3" s="1"/>
  <c r="H8" i="3"/>
  <c r="H6" i="3" s="1"/>
  <c r="K6" i="3" l="1"/>
</calcChain>
</file>

<file path=xl/sharedStrings.xml><?xml version="1.0" encoding="utf-8"?>
<sst xmlns="http://schemas.openxmlformats.org/spreadsheetml/2006/main" count="322" uniqueCount="224">
  <si>
    <t>Troposphere</t>
  </si>
  <si>
    <t>Stratosphere</t>
  </si>
  <si>
    <t>Global</t>
  </si>
  <si>
    <t>Stratosphere + Troposphere</t>
  </si>
  <si>
    <t>Northern Hemisphere</t>
  </si>
  <si>
    <t>Southern Hemisphere</t>
  </si>
  <si>
    <t>LP67</t>
  </si>
  <si>
    <t xml:space="preserve">P16 </t>
  </si>
  <si>
    <t>2012-2018</t>
  </si>
  <si>
    <t>Exp1</t>
  </si>
  <si>
    <t>Exp2</t>
  </si>
  <si>
    <t>Exp3</t>
  </si>
  <si>
    <t>LP67 
(Default production in GEOS-Chem)</t>
  </si>
  <si>
    <t>Same as P16spa, but the cut-off rigidity is simply calculated as a function of the geomagnetic latitude and geomagnetic dipole moment</t>
  </si>
  <si>
    <t>P16spa</t>
  </si>
  <si>
    <t>Location</t>
  </si>
  <si>
    <t>Northern, Sweden</t>
  </si>
  <si>
    <t>Tokyo, Japan</t>
  </si>
  <si>
    <t xml:space="preserve">Dazaifu, Japan </t>
  </si>
  <si>
    <t xml:space="preserve">Cáceres, Spain </t>
  </si>
  <si>
    <t>Lhasa, China</t>
  </si>
  <si>
    <t>References</t>
  </si>
  <si>
    <t>Resolution</t>
  </si>
  <si>
    <t>Weekly</t>
  </si>
  <si>
    <t xml:space="preserve">Southern Sweden </t>
  </si>
  <si>
    <t>Oct. 2020 - Sep. 2021</t>
  </si>
  <si>
    <t>1983 - 2000</t>
  </si>
  <si>
    <t>2002 - 2014</t>
  </si>
  <si>
    <t>1998 - 2002</t>
  </si>
  <si>
    <t>Dec. 2012 - Dec. 2013</t>
  </si>
  <si>
    <t>Covering period</t>
  </si>
  <si>
    <t>Daily</t>
  </si>
  <si>
    <t>Latitude</t>
  </si>
  <si>
    <t>Sep.1990 - Sep. 1991</t>
  </si>
  <si>
    <t>Aug. 2006 - Jul . 2007</t>
  </si>
  <si>
    <t>Jan.- Mar. &amp; Dec. 2016</t>
  </si>
  <si>
    <t>(bi)Weekly</t>
  </si>
  <si>
    <t>Nov. 2004 - Mar. 2007</t>
  </si>
  <si>
    <t>Monthly</t>
  </si>
  <si>
    <t>1984-2008</t>
  </si>
  <si>
    <t>Weekly to Annual</t>
  </si>
  <si>
    <t>Annual  precipitation/accumulation (mm/y)</t>
  </si>
  <si>
    <t>Gracefield, New Zealand</t>
  </si>
  <si>
    <t>Dunedin, New Zealand</t>
  </si>
  <si>
    <t>Berkeley, Calif, USA</t>
  </si>
  <si>
    <t>Salt Lake City, Utah, USA</t>
  </si>
  <si>
    <t>College Station, Texas, USA</t>
  </si>
  <si>
    <t>Argonne, USA</t>
  </si>
  <si>
    <t>Miami, Fla, USA</t>
  </si>
  <si>
    <t>New Haven, Conn, USA</t>
  </si>
  <si>
    <t>Jungfraujoch, Switzerland</t>
  </si>
  <si>
    <t>Dubendorf, Switzerland</t>
  </si>
  <si>
    <t>Delhi, India</t>
  </si>
  <si>
    <t>Agra, India</t>
  </si>
  <si>
    <t>Ahmedabad, India</t>
  </si>
  <si>
    <t xml:space="preserve">Trivandrum, India </t>
  </si>
  <si>
    <t>Paris, France</t>
  </si>
  <si>
    <t>Kikai Island, Japan</t>
  </si>
  <si>
    <t xml:space="preserve">NEEM, Greenland </t>
  </si>
  <si>
    <t>EGRIP, Greenland</t>
  </si>
  <si>
    <t>NGRIP, Greenland</t>
  </si>
  <si>
    <t xml:space="preserve">Das2, Greenland </t>
  </si>
  <si>
    <t xml:space="preserve">Renland, Greenland </t>
  </si>
  <si>
    <t>GRIP, Greenland</t>
  </si>
  <si>
    <t>DSS, Antarctica</t>
  </si>
  <si>
    <t>Vostok, Antarctica</t>
  </si>
  <si>
    <t>Dome C, Antarctica</t>
  </si>
  <si>
    <t>DML, Antarctica</t>
  </si>
  <si>
    <t>Jun. 1979 - Jul. 1981</t>
  </si>
  <si>
    <t>Jul. 1979 - Jul. 1981</t>
  </si>
  <si>
    <t>Jul. 1979 - Aug. 1980</t>
  </si>
  <si>
    <t>Oct. 1997 - Sep. 1998</t>
  </si>
  <si>
    <t>Mar. 1997 - Sep. 1998</t>
  </si>
  <si>
    <t>Oct. 1996 - Nov. 1998</t>
  </si>
  <si>
    <t>Sep. 1980 - Sep. 1981</t>
  </si>
  <si>
    <t>Aug. 1980 - Aug. 1981</t>
  </si>
  <si>
    <t>Dec. 1980 - Jan. 1982</t>
  </si>
  <si>
    <t>1980 - 2000</t>
  </si>
  <si>
    <t>1980 - 1988</t>
  </si>
  <si>
    <t>1986 - 1991</t>
  </si>
  <si>
    <t>1985 - 2000</t>
  </si>
  <si>
    <t>Annually</t>
  </si>
  <si>
    <t>Apr. 1978 - Apr. 1979</t>
  </si>
  <si>
    <t>Sub-annually</t>
  </si>
  <si>
    <t>- Integral of the yield function from simulation of atmospheric cascade, and the energy spectrum of cosmic rays above the geomagnetic cutoff rigidity
- The cut-off rigidity is taken from the Copeland (2018) which includes both dipole and non-dipole contributions</t>
  </si>
  <si>
    <t>Runs</t>
  </si>
  <si>
    <t xml:space="preserve">Production models </t>
  </si>
  <si>
    <t xml:space="preserve">Simulation periods </t>
  </si>
  <si>
    <t>Description of the production models</t>
  </si>
  <si>
    <t>- Horizontal: 4°x5°
- Vertical: 72 levels</t>
  </si>
  <si>
    <t>Neumayer, Antarctica</t>
  </si>
  <si>
    <t>30.94°N</t>
  </si>
  <si>
    <t>56.08°N</t>
  </si>
  <si>
    <t>67.84°N</t>
  </si>
  <si>
    <t>35.7°N</t>
  </si>
  <si>
    <t>33.5°N</t>
  </si>
  <si>
    <t>37.35°N</t>
  </si>
  <si>
    <t>82.5°N</t>
  </si>
  <si>
    <t>39.51°N</t>
  </si>
  <si>
    <t>70.65°S</t>
  </si>
  <si>
    <t>29.63°N</t>
  </si>
  <si>
    <t>19.4°N</t>
  </si>
  <si>
    <t>NA</t>
  </si>
  <si>
    <t>103.67°E</t>
  </si>
  <si>
    <t>13.23°E</t>
  </si>
  <si>
    <t>20.34°E</t>
  </si>
  <si>
    <t>139.6°E</t>
  </si>
  <si>
    <t>130.5°E</t>
  </si>
  <si>
    <t>5.99°W</t>
  </si>
  <si>
    <t>62.3°W</t>
  </si>
  <si>
    <t>6.34°W</t>
  </si>
  <si>
    <t>8.25°W</t>
  </si>
  <si>
    <t>99.1°W</t>
  </si>
  <si>
    <t>91.02°E</t>
  </si>
  <si>
    <t>Longitude</t>
  </si>
  <si>
    <t xml:space="preserve">Dome C, Antarctica </t>
  </si>
  <si>
    <t xml:space="preserve">Kohnen, Antarctica </t>
  </si>
  <si>
    <t xml:space="preserve"> 41.25°S</t>
  </si>
  <si>
    <t xml:space="preserve"> 174.92°E</t>
  </si>
  <si>
    <t xml:space="preserve"> 36.28°S</t>
  </si>
  <si>
    <t xml:space="preserve"> 174.80°E</t>
  </si>
  <si>
    <t xml:space="preserve"> 45.87°S</t>
  </si>
  <si>
    <t xml:space="preserve"> 170.50°E</t>
  </si>
  <si>
    <t xml:space="preserve"> 37.87°N</t>
  </si>
  <si>
    <t xml:space="preserve"> 122.29°W</t>
  </si>
  <si>
    <t xml:space="preserve"> 40.78°N</t>
  </si>
  <si>
    <t xml:space="preserve"> 111.98°W</t>
  </si>
  <si>
    <t xml:space="preserve"> 30.59°N</t>
  </si>
  <si>
    <t xml:space="preserve"> 96.30°W</t>
  </si>
  <si>
    <t xml:space="preserve"> 41.71°N</t>
  </si>
  <si>
    <t xml:space="preserve"> 87.98°W</t>
  </si>
  <si>
    <t xml:space="preserve"> 25.78°N</t>
  </si>
  <si>
    <t xml:space="preserve"> 80.21°W</t>
  </si>
  <si>
    <t xml:space="preserve"> 41.30°N</t>
  </si>
  <si>
    <t xml:space="preserve"> 72.92°W</t>
  </si>
  <si>
    <t xml:space="preserve"> 46.32°N</t>
  </si>
  <si>
    <t xml:space="preserve"> 7.59°E</t>
  </si>
  <si>
    <t xml:space="preserve"> 47.25°N</t>
  </si>
  <si>
    <t xml:space="preserve"> 8.27°E</t>
  </si>
  <si>
    <t xml:space="preserve"> 28.60°N</t>
  </si>
  <si>
    <t xml:space="preserve"> 77.20°E</t>
  </si>
  <si>
    <t xml:space="preserve"> 27.20°N</t>
  </si>
  <si>
    <t xml:space="preserve"> 78.03°E</t>
  </si>
  <si>
    <t xml:space="preserve"> 23.10°N</t>
  </si>
  <si>
    <t xml:space="preserve"> 72.63°E</t>
  </si>
  <si>
    <t xml:space="preserve"> 8.50°N</t>
  </si>
  <si>
    <t xml:space="preserve"> 76.95°E</t>
  </si>
  <si>
    <t xml:space="preserve"> 48.80°N</t>
  </si>
  <si>
    <t xml:space="preserve"> 2.35°E</t>
  </si>
  <si>
    <t xml:space="preserve"> 28.29°N</t>
  </si>
  <si>
    <t xml:space="preserve"> 130.00°E</t>
  </si>
  <si>
    <t xml:space="preserve"> 77.45°N</t>
  </si>
  <si>
    <t xml:space="preserve"> 51.06°W</t>
  </si>
  <si>
    <t xml:space="preserve"> 75.62°N</t>
  </si>
  <si>
    <t xml:space="preserve"> 35.98°W</t>
  </si>
  <si>
    <t xml:space="preserve"> 75.17°N</t>
  </si>
  <si>
    <t xml:space="preserve"> 42.50°W</t>
  </si>
  <si>
    <t xml:space="preserve"> 67.52°N</t>
  </si>
  <si>
    <t xml:space="preserve"> 36.05°W</t>
  </si>
  <si>
    <t xml:space="preserve"> 71.30°N</t>
  </si>
  <si>
    <t xml:space="preserve"> 26.72°W</t>
  </si>
  <si>
    <t xml:space="preserve"> 66.77°S</t>
  </si>
  <si>
    <t xml:space="preserve"> 112.81°E</t>
  </si>
  <si>
    <t xml:space="preserve"> 78.00°S</t>
  </si>
  <si>
    <t xml:space="preserve"> 106.00°E</t>
  </si>
  <si>
    <t xml:space="preserve"> 74.65°S</t>
  </si>
  <si>
    <t xml:space="preserve"> 124.17°E</t>
  </si>
  <si>
    <t xml:space="preserve"> 73.60°S</t>
  </si>
  <si>
    <t xml:space="preserve"> 12.43°W</t>
  </si>
  <si>
    <t xml:space="preserve"> 75.10°S</t>
  </si>
  <si>
    <t xml:space="preserve"> 123.30°E</t>
  </si>
  <si>
    <t xml:space="preserve"> 70.65°S</t>
  </si>
  <si>
    <t xml:space="preserve"> 8.25°W</t>
  </si>
  <si>
    <t xml:space="preserve"> 75.00°S</t>
  </si>
  <si>
    <t xml:space="preserve"> 0.07°E</t>
  </si>
  <si>
    <t>P16 
(for 1958)</t>
  </si>
  <si>
    <t>P16 
(for 2012)</t>
  </si>
  <si>
    <t>P16spa 
(for 2012)</t>
  </si>
  <si>
    <t>Polar region, considering little dust influence</t>
  </si>
  <si>
    <r>
      <t>Dust</t>
    </r>
    <r>
      <rPr>
        <vertAlign val="superscript"/>
        <sz val="12"/>
        <color theme="1"/>
        <rFont val="Times New Roman"/>
        <family val="1"/>
      </rPr>
      <t xml:space="preserve"> 10</t>
    </r>
    <r>
      <rPr>
        <sz val="12"/>
        <color theme="1"/>
        <rFont val="Times New Roman"/>
        <family val="1"/>
      </rPr>
      <t>Be contribution (%)</t>
    </r>
  </si>
  <si>
    <t>Multiply years (surface firn)</t>
  </si>
  <si>
    <t>Leigh, New Zealand</t>
  </si>
  <si>
    <t>Chengdu, China</t>
  </si>
  <si>
    <t>Seville, Spain</t>
  </si>
  <si>
    <t>Mexico city, Mexico</t>
  </si>
  <si>
    <t>Alert, Canada</t>
  </si>
  <si>
    <t>Locations</t>
  </si>
  <si>
    <r>
      <rPr>
        <vertAlign val="superscript"/>
        <sz val="12"/>
        <color theme="1"/>
        <rFont val="Times New Roman"/>
        <family val="1"/>
      </rPr>
      <t>10</t>
    </r>
    <r>
      <rPr>
        <sz val="12"/>
        <color theme="1"/>
        <rFont val="Times New Roman"/>
        <family val="1"/>
      </rPr>
      <t>Be (10</t>
    </r>
    <r>
      <rPr>
        <vertAlign val="superscript"/>
        <sz val="12"/>
        <color theme="1"/>
        <rFont val="Times New Roman"/>
        <family val="1"/>
      </rPr>
      <t>4</t>
    </r>
    <r>
      <rPr>
        <sz val="12"/>
        <color theme="1"/>
        <rFont val="Times New Roman"/>
        <family val="1"/>
      </rPr>
      <t xml:space="preserve"> atoms/m</t>
    </r>
    <r>
      <rPr>
        <vertAlign val="superscript"/>
        <sz val="12"/>
        <color theme="1"/>
        <rFont val="Times New Roman"/>
        <family val="1"/>
      </rPr>
      <t>3</t>
    </r>
    <r>
      <rPr>
        <sz val="12"/>
        <color theme="1"/>
        <rFont val="Times New Roman"/>
        <family val="1"/>
      </rPr>
      <t>)</t>
    </r>
  </si>
  <si>
    <r>
      <rPr>
        <vertAlign val="superscript"/>
        <sz val="12"/>
        <color theme="1"/>
        <rFont val="Times New Roman"/>
        <family val="1"/>
      </rPr>
      <t>10</t>
    </r>
    <r>
      <rPr>
        <sz val="12"/>
        <color theme="1"/>
        <rFont val="Times New Roman"/>
        <family val="1"/>
      </rPr>
      <t>Be annual deposition (10</t>
    </r>
    <r>
      <rPr>
        <vertAlign val="superscript"/>
        <sz val="12"/>
        <color theme="1"/>
        <rFont val="Times New Roman"/>
        <family val="1"/>
      </rPr>
      <t>6</t>
    </r>
    <r>
      <rPr>
        <sz val="12"/>
        <color theme="1"/>
        <rFont val="Times New Roman"/>
        <family val="1"/>
      </rPr>
      <t xml:space="preserve"> atoms/cm</t>
    </r>
    <r>
      <rPr>
        <vertAlign val="super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>/yr)</t>
    </r>
  </si>
  <si>
    <t>Jan. 1998 - Dec. 2004</t>
  </si>
  <si>
    <t>Jan. 1998 - Nov. 2004</t>
  </si>
  <si>
    <t>Dec. 1980 - Dec. 1981</t>
  </si>
  <si>
    <t>Oct. 1980 - Nov. 1981</t>
  </si>
  <si>
    <t>Jun. 2000 - Jun. 2002</t>
  </si>
  <si>
    <r>
      <rPr>
        <vertAlign val="superscript"/>
        <sz val="14"/>
        <color theme="1"/>
        <rFont val="Times New Roman"/>
        <family val="1"/>
      </rPr>
      <t>7</t>
    </r>
    <r>
      <rPr>
        <sz val="14"/>
        <color theme="1"/>
        <rFont val="Times New Roman"/>
        <family val="1"/>
      </rPr>
      <t>Be</t>
    </r>
  </si>
  <si>
    <r>
      <rPr>
        <vertAlign val="superscript"/>
        <sz val="14"/>
        <color theme="1"/>
        <rFont val="Times New Roman"/>
        <family val="1"/>
      </rPr>
      <t>10</t>
    </r>
    <r>
      <rPr>
        <sz val="14"/>
        <color theme="1"/>
        <rFont val="Times New Roman"/>
        <family val="1"/>
      </rPr>
      <t>Be</t>
    </r>
  </si>
  <si>
    <r>
      <t xml:space="preserve">Table S4.  </t>
    </r>
    <r>
      <rPr>
        <b/>
        <vertAlign val="superscript"/>
        <sz val="14"/>
        <color theme="1"/>
        <rFont val="Times New Roman"/>
        <family val="1"/>
      </rPr>
      <t>7</t>
    </r>
    <r>
      <rPr>
        <b/>
        <sz val="14"/>
        <color theme="1"/>
        <rFont val="Times New Roman"/>
        <family val="1"/>
      </rPr>
      <t xml:space="preserve">Be and </t>
    </r>
    <r>
      <rPr>
        <b/>
        <vertAlign val="superscript"/>
        <sz val="14"/>
        <color theme="1"/>
        <rFont val="Times New Roman"/>
        <family val="1"/>
      </rPr>
      <t>10</t>
    </r>
    <r>
      <rPr>
        <b/>
        <sz val="14"/>
        <color theme="1"/>
        <rFont val="Times New Roman"/>
        <family val="1"/>
      </rPr>
      <t xml:space="preserve">Be production rates averaged over the troposphere, stratosphere, stratosphere+troposphere in the production models of LP67, P16, and P16spa (g/day). See text for details. </t>
    </r>
  </si>
  <si>
    <t>Graham et al., 2003</t>
  </si>
  <si>
    <t>Monaghan et al., 1986</t>
  </si>
  <si>
    <t>Heikkila et al., 2008</t>
  </si>
  <si>
    <t>Somayajulu et al., 1984</t>
  </si>
  <si>
    <t>Raisbeck et al., 1979</t>
  </si>
  <si>
    <t>Maejima et al., 2005</t>
  </si>
  <si>
    <t>Zheng et al., 2018</t>
  </si>
  <si>
    <t>Zheng et al., 2023</t>
  </si>
  <si>
    <t>Berggren et al., 2009</t>
  </si>
  <si>
    <t>Pedro et al., 2012</t>
  </si>
  <si>
    <t>Aldahan et al., 1998</t>
  </si>
  <si>
    <t>Baroni et al., 2011</t>
  </si>
  <si>
    <t>Auer et al., 2009</t>
  </si>
  <si>
    <t>Liu et al., 2022</t>
  </si>
  <si>
    <t>Aldahan et al., 2008</t>
  </si>
  <si>
    <t>Yamagata et al., 2019</t>
  </si>
  <si>
    <t>Padilla et al., 2019</t>
  </si>
  <si>
    <t>Rodriguesz-Perulero et al., 2019</t>
  </si>
  <si>
    <t>Huang et al., 2010</t>
  </si>
  <si>
    <t>Méndez-García et al., 2022</t>
  </si>
  <si>
    <t>Dibb et al., 1994</t>
  </si>
  <si>
    <t>Elsasser et al., 2011</t>
  </si>
  <si>
    <r>
      <t xml:space="preserve">Table S3. </t>
    </r>
    <r>
      <rPr>
        <vertAlign val="superscript"/>
        <sz val="12"/>
        <color theme="1"/>
        <rFont val="Times New Roman"/>
        <family val="1"/>
      </rPr>
      <t>10</t>
    </r>
    <r>
      <rPr>
        <sz val="12"/>
        <color theme="1"/>
        <rFont val="Times New Roman"/>
        <family val="1"/>
      </rPr>
      <t xml:space="preserve">Be data measured from precipitation samples and ice core samples. </t>
    </r>
  </si>
  <si>
    <r>
      <t xml:space="preserve">Table S2. </t>
    </r>
    <r>
      <rPr>
        <vertAlign val="superscript"/>
        <sz val="12"/>
        <color theme="1"/>
        <rFont val="Times New Roman"/>
        <family val="1"/>
      </rPr>
      <t>10</t>
    </r>
    <r>
      <rPr>
        <sz val="12"/>
        <color theme="1"/>
        <rFont val="Times New Roman"/>
        <family val="1"/>
      </rPr>
      <t>Be data measured from surface air samples</t>
    </r>
  </si>
  <si>
    <t>Model resolution</t>
  </si>
  <si>
    <t xml:space="preserve">Table S1. Overview of the simulations in this study. All simulations include a 4-year (2008-2011) spinup. </t>
  </si>
  <si>
    <r>
      <t xml:space="preserve">- Empirical parameterization of the production rates
- Production only for the year 1958 and do not consider the solar modulation influences (e.g., 11-year solar cycle). 
- </t>
    </r>
    <r>
      <rPr>
        <vertAlign val="superscript"/>
        <sz val="11"/>
        <rFont val="Times New Roman"/>
        <family val="1"/>
      </rPr>
      <t>10</t>
    </r>
    <r>
      <rPr>
        <sz val="11"/>
        <rFont val="Times New Roman"/>
        <family val="1"/>
      </rPr>
      <t xml:space="preserve">Be is calculated simply by scaling the </t>
    </r>
    <r>
      <rPr>
        <vertAlign val="superscript"/>
        <sz val="11"/>
        <rFont val="Times New Roman"/>
        <family val="1"/>
      </rPr>
      <t>7</t>
    </r>
    <r>
      <rPr>
        <sz val="11"/>
        <rFont val="Times New Roman"/>
        <family val="1"/>
      </rPr>
      <t>Be production with a ratio 0.55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</si>
</sst>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"/>
    <numFmt numFmtId="165" formatCode="0.00_ "/>
    <numFmt numFmtId="166" formatCode="0_ "/>
    <numFmt numFmtId="167" formatCode="0.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rgb="FF000000"/>
      <name val="Times New Roman"/>
      <family val="1"/>
    </font>
    <font>
      <b/>
      <sz val="14"/>
      <color theme="1"/>
      <name val="Times New Roman"/>
      <family val="1"/>
    </font>
    <font>
      <sz val="11"/>
      <color theme="1"/>
      <name val="Times New Roman"/>
      <family val="1"/>
    </font>
    <font>
      <sz val="14"/>
      <color theme="1"/>
      <name val="Times New Roman"/>
      <family val="1"/>
    </font>
    <font>
      <sz val="12"/>
      <color theme="1"/>
      <name val="Times New Roman"/>
      <family val="1"/>
    </font>
    <font>
      <sz val="12"/>
      <color rgb="FF000000"/>
      <name val="Times New Roman"/>
      <family val="1"/>
    </font>
    <font>
      <sz val="8"/>
      <name val="Calibri"/>
      <family val="2"/>
      <scheme val="minor"/>
    </font>
    <font>
      <vertAlign val="superscript"/>
      <sz val="12"/>
      <color theme="1"/>
      <name val="Times New Roman"/>
      <family val="1"/>
    </font>
    <font>
      <sz val="12"/>
      <name val="Times New Roman"/>
      <family val="1"/>
    </font>
    <font>
      <vertAlign val="superscript"/>
      <sz val="14"/>
      <color theme="1"/>
      <name val="Times New Roman"/>
      <family val="1"/>
    </font>
    <font>
      <b/>
      <vertAlign val="superscript"/>
      <sz val="14"/>
      <color theme="1"/>
      <name val="Times New Roman"/>
      <family val="1"/>
    </font>
    <font>
      <sz val="11"/>
      <name val="Times New Roman"/>
      <family val="1"/>
    </font>
    <font>
      <vertAlign val="superscript"/>
      <sz val="1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6">
    <xf numFmtId="0" fontId="0" fillId="0" borderId="0" xfId="0"/>
    <xf numFmtId="0" fontId="2" fillId="0" borderId="0" xfId="0" applyFont="1" applyAlignment="1">
      <alignment horizontal="center" vertical="center"/>
    </xf>
    <xf numFmtId="164" fontId="2" fillId="0" borderId="0" xfId="0" quotePrefix="1" applyNumberFormat="1" applyFont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164" fontId="2" fillId="0" borderId="3" xfId="0" quotePrefix="1" applyNumberFormat="1" applyFont="1" applyBorder="1" applyAlignment="1">
      <alignment horizontal="center" vertical="center"/>
    </xf>
    <xf numFmtId="164" fontId="2" fillId="0" borderId="3" xfId="0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6" fillId="0" borderId="1" xfId="0" applyFont="1" applyBorder="1" applyAlignment="1">
      <alignment horizontal="center" vertical="center"/>
    </xf>
    <xf numFmtId="167" fontId="6" fillId="0" borderId="1" xfId="0" applyNumberFormat="1" applyFont="1" applyBorder="1" applyAlignment="1">
      <alignment horizontal="center" vertical="center"/>
    </xf>
    <xf numFmtId="167" fontId="6" fillId="0" borderId="1" xfId="0" quotePrefix="1" applyNumberFormat="1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164" fontId="5" fillId="0" borderId="0" xfId="0" applyNumberFormat="1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164" fontId="5" fillId="0" borderId="3" xfId="0" applyNumberFormat="1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9" fontId="6" fillId="0" borderId="1" xfId="1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14" fontId="6" fillId="0" borderId="1" xfId="0" applyNumberFormat="1" applyFont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left" vertical="center"/>
    </xf>
    <xf numFmtId="14" fontId="6" fillId="3" borderId="1" xfId="0" applyNumberFormat="1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/>
    </xf>
    <xf numFmtId="17" fontId="6" fillId="3" borderId="1" xfId="0" applyNumberFormat="1" applyFont="1" applyFill="1" applyBorder="1" applyAlignment="1">
      <alignment horizontal="left" vertical="center"/>
    </xf>
    <xf numFmtId="0" fontId="4" fillId="0" borderId="0" xfId="0" applyFont="1"/>
    <xf numFmtId="166" fontId="6" fillId="2" borderId="1" xfId="0" applyNumberFormat="1" applyFont="1" applyFill="1" applyBorder="1" applyAlignment="1">
      <alignment horizontal="center" vertical="center" wrapText="1"/>
    </xf>
    <xf numFmtId="165" fontId="6" fillId="2" borderId="1" xfId="0" applyNumberFormat="1" applyFont="1" applyFill="1" applyBorder="1" applyAlignment="1">
      <alignment horizontal="center" vertical="center" wrapText="1"/>
    </xf>
    <xf numFmtId="2" fontId="10" fillId="0" borderId="1" xfId="0" applyNumberFormat="1" applyFont="1" applyBorder="1" applyAlignment="1">
      <alignment horizontal="center" vertical="center"/>
    </xf>
    <xf numFmtId="2" fontId="6" fillId="0" borderId="1" xfId="0" applyNumberFormat="1" applyFont="1" applyBorder="1" applyAlignment="1">
      <alignment horizontal="center" vertical="center"/>
    </xf>
    <xf numFmtId="2" fontId="10" fillId="3" borderId="1" xfId="0" applyNumberFormat="1" applyFont="1" applyFill="1" applyBorder="1" applyAlignment="1">
      <alignment horizontal="center" vertical="center"/>
    </xf>
    <xf numFmtId="2" fontId="6" fillId="3" borderId="1" xfId="0" applyNumberFormat="1" applyFont="1" applyFill="1" applyBorder="1" applyAlignment="1">
      <alignment horizontal="center" vertical="center"/>
    </xf>
    <xf numFmtId="1" fontId="10" fillId="0" borderId="1" xfId="0" applyNumberFormat="1" applyFont="1" applyBorder="1" applyAlignment="1">
      <alignment horizontal="center" vertical="center"/>
    </xf>
    <xf numFmtId="1" fontId="10" fillId="3" borderId="1" xfId="0" applyNumberFormat="1" applyFont="1" applyFill="1" applyBorder="1" applyAlignment="1">
      <alignment horizontal="center" vertical="center"/>
    </xf>
    <xf numFmtId="1" fontId="6" fillId="3" borderId="1" xfId="0" applyNumberFormat="1" applyFont="1" applyFill="1" applyBorder="1" applyAlignment="1">
      <alignment horizontal="center" vertical="center"/>
    </xf>
    <xf numFmtId="1" fontId="6" fillId="0" borderId="1" xfId="1" applyNumberFormat="1" applyFont="1" applyBorder="1" applyAlignment="1">
      <alignment horizontal="center" vertical="center"/>
    </xf>
    <xf numFmtId="0" fontId="4" fillId="0" borderId="2" xfId="0" applyFont="1" applyBorder="1"/>
    <xf numFmtId="0" fontId="5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9" fontId="6" fillId="0" borderId="1" xfId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wrapText="1"/>
    </xf>
    <xf numFmtId="0" fontId="3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left" vertical="center"/>
    </xf>
    <xf numFmtId="0" fontId="13" fillId="0" borderId="1" xfId="0" applyFont="1" applyBorder="1" applyAlignment="1">
      <alignment horizontal="center" vertical="center" wrapText="1"/>
    </xf>
    <xf numFmtId="0" fontId="13" fillId="0" borderId="1" xfId="0" quotePrefix="1" applyFont="1" applyBorder="1" applyAlignment="1">
      <alignment horizontal="left" vertical="center" wrapText="1"/>
    </xf>
    <xf numFmtId="0" fontId="13" fillId="0" borderId="1" xfId="0" quotePrefix="1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D15F85-95AF-4FB0-8495-FF47886A8653}">
  <dimension ref="C5:H11"/>
  <sheetViews>
    <sheetView topLeftCell="A4" zoomScale="85" zoomScaleNormal="85" workbookViewId="0">
      <selection activeCell="F9" sqref="F9"/>
    </sheetView>
  </sheetViews>
  <sheetFormatPr defaultRowHeight="14.5" x14ac:dyDescent="0.35"/>
  <cols>
    <col min="3" max="3" width="8.54296875" style="6" customWidth="1"/>
    <col min="4" max="4" width="16.81640625" customWidth="1"/>
    <col min="5" max="5" width="16.26953125" customWidth="1"/>
    <col min="6" max="6" width="42.54296875" customWidth="1"/>
    <col min="7" max="7" width="17.26953125" customWidth="1"/>
  </cols>
  <sheetData>
    <row r="5" spans="3:8" ht="52" customHeight="1" x14ac:dyDescent="0.35">
      <c r="C5" s="48" t="s">
        <v>222</v>
      </c>
      <c r="D5" s="48"/>
      <c r="E5" s="48"/>
      <c r="F5" s="48"/>
      <c r="G5" s="48"/>
      <c r="H5" s="26"/>
    </row>
    <row r="6" spans="3:8" hidden="1" x14ac:dyDescent="0.35">
      <c r="C6" s="48"/>
      <c r="D6" s="48"/>
      <c r="E6" s="48"/>
      <c r="F6" s="48"/>
      <c r="G6" s="48"/>
    </row>
    <row r="7" spans="3:8" hidden="1" x14ac:dyDescent="0.35">
      <c r="C7" s="49"/>
      <c r="D7" s="49"/>
      <c r="E7" s="49"/>
      <c r="F7" s="49"/>
      <c r="G7" s="49"/>
    </row>
    <row r="8" spans="3:8" x14ac:dyDescent="0.35">
      <c r="C8" s="50" t="s">
        <v>85</v>
      </c>
      <c r="D8" s="51" t="s">
        <v>86</v>
      </c>
      <c r="E8" s="50" t="s">
        <v>87</v>
      </c>
      <c r="F8" s="51" t="s">
        <v>88</v>
      </c>
      <c r="G8" s="51" t="s">
        <v>221</v>
      </c>
    </row>
    <row r="9" spans="3:8" ht="100" x14ac:dyDescent="0.35">
      <c r="C9" s="50" t="s">
        <v>9</v>
      </c>
      <c r="D9" s="52" t="s">
        <v>12</v>
      </c>
      <c r="E9" s="50" t="s">
        <v>8</v>
      </c>
      <c r="F9" s="53" t="s">
        <v>223</v>
      </c>
      <c r="G9" s="54" t="s">
        <v>89</v>
      </c>
    </row>
    <row r="10" spans="3:8" ht="84" x14ac:dyDescent="0.35">
      <c r="C10" s="50" t="s">
        <v>10</v>
      </c>
      <c r="D10" s="50" t="s">
        <v>14</v>
      </c>
      <c r="E10" s="50" t="s">
        <v>8</v>
      </c>
      <c r="F10" s="53" t="s">
        <v>84</v>
      </c>
      <c r="G10" s="54"/>
    </row>
    <row r="11" spans="3:8" ht="42" x14ac:dyDescent="0.35">
      <c r="C11" s="50" t="s">
        <v>11</v>
      </c>
      <c r="D11" s="50" t="s">
        <v>7</v>
      </c>
      <c r="E11" s="50">
        <v>2012</v>
      </c>
      <c r="F11" s="55" t="s">
        <v>13</v>
      </c>
      <c r="G11" s="54"/>
    </row>
  </sheetData>
  <mergeCells count="2">
    <mergeCell ref="G9:G11"/>
    <mergeCell ref="C5:G7"/>
  </mergeCells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168B59-A78B-4457-8903-71D5D0BF4947}">
  <dimension ref="A1:H13"/>
  <sheetViews>
    <sheetView zoomScale="85" zoomScaleNormal="85" workbookViewId="0">
      <selection sqref="A1:H13"/>
    </sheetView>
  </sheetViews>
  <sheetFormatPr defaultRowHeight="14.5" x14ac:dyDescent="0.35"/>
  <cols>
    <col min="1" max="1" width="20.36328125" bestFit="1" customWidth="1"/>
    <col min="2" max="2" width="21.81640625" bestFit="1" customWidth="1"/>
    <col min="3" max="3" width="17" bestFit="1" customWidth="1"/>
    <col min="4" max="4" width="8.1796875" bestFit="1" customWidth="1"/>
    <col min="5" max="5" width="9.7265625" bestFit="1" customWidth="1"/>
    <col min="6" max="6" width="17.7265625" bestFit="1" customWidth="1"/>
    <col min="7" max="7" width="27.1796875" customWidth="1"/>
    <col min="8" max="8" width="29.453125" bestFit="1" customWidth="1"/>
  </cols>
  <sheetData>
    <row r="1" spans="1:8" ht="18.5" x14ac:dyDescent="0.35">
      <c r="A1" s="41" t="s">
        <v>220</v>
      </c>
      <c r="B1" s="41"/>
      <c r="C1" s="41"/>
      <c r="D1" s="41"/>
      <c r="E1" s="41"/>
      <c r="F1" s="41"/>
      <c r="G1" s="41"/>
      <c r="H1" s="41"/>
    </row>
    <row r="2" spans="1:8" ht="37" x14ac:dyDescent="0.35">
      <c r="A2" s="10" t="s">
        <v>186</v>
      </c>
      <c r="B2" s="10" t="s">
        <v>30</v>
      </c>
      <c r="C2" s="17" t="s">
        <v>22</v>
      </c>
      <c r="D2" s="10" t="s">
        <v>32</v>
      </c>
      <c r="E2" s="11" t="s">
        <v>114</v>
      </c>
      <c r="F2" s="10" t="s">
        <v>187</v>
      </c>
      <c r="G2" s="10" t="s">
        <v>179</v>
      </c>
      <c r="H2" s="10" t="s">
        <v>21</v>
      </c>
    </row>
    <row r="3" spans="1:8" ht="15.5" x14ac:dyDescent="0.35">
      <c r="A3" s="7" t="s">
        <v>182</v>
      </c>
      <c r="B3" s="7" t="s">
        <v>25</v>
      </c>
      <c r="C3" s="7" t="s">
        <v>31</v>
      </c>
      <c r="D3" s="8" t="s">
        <v>91</v>
      </c>
      <c r="E3" s="8" t="s">
        <v>103</v>
      </c>
      <c r="F3" s="30">
        <v>3.52</v>
      </c>
      <c r="G3" s="18">
        <v>0.22</v>
      </c>
      <c r="H3" s="7" t="s">
        <v>210</v>
      </c>
    </row>
    <row r="4" spans="1:8" ht="15.5" x14ac:dyDescent="0.35">
      <c r="A4" s="7" t="s">
        <v>24</v>
      </c>
      <c r="B4" s="7" t="s">
        <v>26</v>
      </c>
      <c r="C4" s="7" t="s">
        <v>23</v>
      </c>
      <c r="D4" s="8" t="s">
        <v>92</v>
      </c>
      <c r="E4" s="8" t="s">
        <v>104</v>
      </c>
      <c r="F4" s="30">
        <v>3.0920000000000001</v>
      </c>
      <c r="G4" s="18" t="s">
        <v>102</v>
      </c>
      <c r="H4" s="7" t="s">
        <v>211</v>
      </c>
    </row>
    <row r="5" spans="1:8" ht="15.5" x14ac:dyDescent="0.35">
      <c r="A5" s="7" t="s">
        <v>16</v>
      </c>
      <c r="B5" s="7" t="s">
        <v>26</v>
      </c>
      <c r="C5" s="7" t="s">
        <v>23</v>
      </c>
      <c r="D5" s="8" t="s">
        <v>93</v>
      </c>
      <c r="E5" s="8" t="s">
        <v>105</v>
      </c>
      <c r="F5" s="30">
        <v>2.508</v>
      </c>
      <c r="G5" s="18" t="s">
        <v>102</v>
      </c>
      <c r="H5" s="7" t="s">
        <v>211</v>
      </c>
    </row>
    <row r="6" spans="1:8" ht="15.5" x14ac:dyDescent="0.35">
      <c r="A6" s="7" t="s">
        <v>17</v>
      </c>
      <c r="B6" s="7" t="s">
        <v>27</v>
      </c>
      <c r="C6" s="7" t="s">
        <v>23</v>
      </c>
      <c r="D6" s="8" t="s">
        <v>94</v>
      </c>
      <c r="E6" s="8" t="s">
        <v>106</v>
      </c>
      <c r="F6" s="30">
        <v>5.83</v>
      </c>
      <c r="G6" s="18" t="s">
        <v>102</v>
      </c>
      <c r="H6" s="7" t="s">
        <v>212</v>
      </c>
    </row>
    <row r="7" spans="1:8" ht="15.5" x14ac:dyDescent="0.35">
      <c r="A7" s="7" t="s">
        <v>18</v>
      </c>
      <c r="B7" s="7" t="s">
        <v>28</v>
      </c>
      <c r="C7" s="7" t="s">
        <v>23</v>
      </c>
      <c r="D7" s="8" t="s">
        <v>95</v>
      </c>
      <c r="E7" s="8" t="s">
        <v>107</v>
      </c>
      <c r="F7" s="30">
        <v>4.78</v>
      </c>
      <c r="G7" s="18" t="s">
        <v>102</v>
      </c>
      <c r="H7" s="7" t="s">
        <v>212</v>
      </c>
    </row>
    <row r="8" spans="1:8" ht="15.5" x14ac:dyDescent="0.35">
      <c r="A8" s="7" t="s">
        <v>183</v>
      </c>
      <c r="B8" s="7" t="s">
        <v>29</v>
      </c>
      <c r="C8" s="7" t="s">
        <v>23</v>
      </c>
      <c r="D8" s="8" t="s">
        <v>96</v>
      </c>
      <c r="E8" s="9" t="s">
        <v>108</v>
      </c>
      <c r="F8" s="30">
        <v>4.5283171521035603</v>
      </c>
      <c r="G8" s="18">
        <v>0.1</v>
      </c>
      <c r="H8" s="7" t="s">
        <v>213</v>
      </c>
    </row>
    <row r="9" spans="1:8" ht="15.5" x14ac:dyDescent="0.35">
      <c r="A9" s="7" t="s">
        <v>19</v>
      </c>
      <c r="B9" s="7" t="s">
        <v>37</v>
      </c>
      <c r="C9" s="7" t="s">
        <v>38</v>
      </c>
      <c r="D9" s="8" t="s">
        <v>98</v>
      </c>
      <c r="E9" s="8" t="s">
        <v>110</v>
      </c>
      <c r="F9" s="30">
        <v>4.6100000000000003</v>
      </c>
      <c r="G9" s="18" t="s">
        <v>102</v>
      </c>
      <c r="H9" s="7" t="s">
        <v>214</v>
      </c>
    </row>
    <row r="10" spans="1:8" ht="15.5" x14ac:dyDescent="0.35">
      <c r="A10" s="7" t="s">
        <v>20</v>
      </c>
      <c r="B10" s="7" t="s">
        <v>34</v>
      </c>
      <c r="C10" s="7" t="s">
        <v>36</v>
      </c>
      <c r="D10" s="8" t="s">
        <v>100</v>
      </c>
      <c r="E10" s="8" t="s">
        <v>113</v>
      </c>
      <c r="F10" s="30">
        <v>14.14</v>
      </c>
      <c r="G10" s="18" t="s">
        <v>102</v>
      </c>
      <c r="H10" s="7" t="s">
        <v>215</v>
      </c>
    </row>
    <row r="11" spans="1:8" ht="15.5" x14ac:dyDescent="0.35">
      <c r="A11" s="7" t="s">
        <v>184</v>
      </c>
      <c r="B11" s="7" t="s">
        <v>35</v>
      </c>
      <c r="C11" s="7" t="s">
        <v>36</v>
      </c>
      <c r="D11" s="8" t="s">
        <v>101</v>
      </c>
      <c r="E11" s="8" t="s">
        <v>112</v>
      </c>
      <c r="F11" s="30">
        <v>3.11</v>
      </c>
      <c r="G11" s="18">
        <v>0.05</v>
      </c>
      <c r="H11" s="7" t="s">
        <v>216</v>
      </c>
    </row>
    <row r="12" spans="1:8" ht="15.5" x14ac:dyDescent="0.35">
      <c r="A12" s="7" t="s">
        <v>185</v>
      </c>
      <c r="B12" s="7" t="s">
        <v>33</v>
      </c>
      <c r="C12" s="7" t="s">
        <v>23</v>
      </c>
      <c r="D12" s="8" t="s">
        <v>97</v>
      </c>
      <c r="E12" s="9" t="s">
        <v>109</v>
      </c>
      <c r="F12" s="30">
        <v>2.2000000000000002</v>
      </c>
      <c r="G12" s="40" t="s">
        <v>178</v>
      </c>
      <c r="H12" s="7" t="s">
        <v>217</v>
      </c>
    </row>
    <row r="13" spans="1:8" ht="15.5" x14ac:dyDescent="0.35">
      <c r="A13" s="7" t="s">
        <v>90</v>
      </c>
      <c r="B13" s="7" t="s">
        <v>39</v>
      </c>
      <c r="C13" s="7" t="s">
        <v>40</v>
      </c>
      <c r="D13" s="9" t="s">
        <v>99</v>
      </c>
      <c r="E13" s="8" t="s">
        <v>111</v>
      </c>
      <c r="F13" s="30">
        <v>4.5999999999999996</v>
      </c>
      <c r="G13" s="40"/>
      <c r="H13" s="7" t="s">
        <v>218</v>
      </c>
    </row>
  </sheetData>
  <mergeCells count="2">
    <mergeCell ref="G12:G13"/>
    <mergeCell ref="A1:H1"/>
  </mergeCells>
  <pageMargins left="0.7" right="0.7" top="0.75" bottom="0.75" header="0.3" footer="0.3"/>
  <pageSetup paperSize="9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BF1209-D207-4CFE-9154-77F43AE7F11B}">
  <dimension ref="A1:I32"/>
  <sheetViews>
    <sheetView zoomScale="55" zoomScaleNormal="55" workbookViewId="0">
      <selection activeCell="A2" sqref="A2:I32"/>
    </sheetView>
  </sheetViews>
  <sheetFormatPr defaultRowHeight="14.5" x14ac:dyDescent="0.35"/>
  <cols>
    <col min="1" max="1" width="26.54296875" bestFit="1" customWidth="1"/>
    <col min="2" max="2" width="26.36328125" style="6" bestFit="1" customWidth="1"/>
    <col min="3" max="3" width="12.81640625" style="6" bestFit="1" customWidth="1"/>
    <col min="4" max="4" width="8.6328125" bestFit="1" customWidth="1"/>
    <col min="5" max="5" width="10.26953125" bestFit="1" customWidth="1"/>
    <col min="6" max="6" width="17.26953125" bestFit="1" customWidth="1"/>
    <col min="7" max="7" width="26" bestFit="1" customWidth="1"/>
    <col min="8" max="8" width="41.54296875" bestFit="1" customWidth="1"/>
    <col min="9" max="9" width="21.54296875" bestFit="1" customWidth="1"/>
  </cols>
  <sheetData>
    <row r="1" spans="1:9" ht="41.15" customHeight="1" x14ac:dyDescent="0.35">
      <c r="A1" s="41" t="s">
        <v>219</v>
      </c>
      <c r="B1" s="41"/>
      <c r="C1" s="41"/>
      <c r="D1" s="41"/>
      <c r="E1" s="41"/>
      <c r="F1" s="41"/>
      <c r="G1" s="41"/>
      <c r="H1" s="41"/>
      <c r="I1" s="41"/>
    </row>
    <row r="2" spans="1:9" ht="46.5" x14ac:dyDescent="0.35">
      <c r="A2" s="10" t="s">
        <v>15</v>
      </c>
      <c r="B2" s="10" t="s">
        <v>30</v>
      </c>
      <c r="C2" s="17" t="s">
        <v>22</v>
      </c>
      <c r="D2" s="10" t="s">
        <v>32</v>
      </c>
      <c r="E2" s="11" t="s">
        <v>114</v>
      </c>
      <c r="F2" s="27" t="s">
        <v>41</v>
      </c>
      <c r="G2" s="28" t="s">
        <v>188</v>
      </c>
      <c r="H2" s="10" t="s">
        <v>179</v>
      </c>
      <c r="I2" s="28" t="s">
        <v>21</v>
      </c>
    </row>
    <row r="3" spans="1:9" ht="15.5" x14ac:dyDescent="0.35">
      <c r="A3" s="7" t="s">
        <v>42</v>
      </c>
      <c r="B3" s="19" t="s">
        <v>73</v>
      </c>
      <c r="C3" s="20" t="s">
        <v>38</v>
      </c>
      <c r="D3" s="7" t="s">
        <v>117</v>
      </c>
      <c r="E3" s="7" t="s">
        <v>118</v>
      </c>
      <c r="F3" s="18" t="s">
        <v>102</v>
      </c>
      <c r="G3" s="29">
        <v>2.75</v>
      </c>
      <c r="H3" s="18">
        <v>9.9999999999999978E-2</v>
      </c>
      <c r="I3" s="19" t="s">
        <v>197</v>
      </c>
    </row>
    <row r="4" spans="1:9" ht="15.5" x14ac:dyDescent="0.35">
      <c r="A4" s="7" t="s">
        <v>181</v>
      </c>
      <c r="B4" s="19" t="s">
        <v>71</v>
      </c>
      <c r="C4" s="20" t="s">
        <v>38</v>
      </c>
      <c r="D4" s="7" t="s">
        <v>119</v>
      </c>
      <c r="E4" s="7" t="s">
        <v>120</v>
      </c>
      <c r="F4" s="18" t="s">
        <v>102</v>
      </c>
      <c r="G4" s="29">
        <v>2.63</v>
      </c>
      <c r="H4" s="18">
        <v>0.10999999999999999</v>
      </c>
      <c r="I4" s="19" t="s">
        <v>197</v>
      </c>
    </row>
    <row r="5" spans="1:9" ht="15.5" x14ac:dyDescent="0.35">
      <c r="A5" s="7" t="s">
        <v>43</v>
      </c>
      <c r="B5" s="19" t="s">
        <v>72</v>
      </c>
      <c r="C5" s="20" t="s">
        <v>38</v>
      </c>
      <c r="D5" s="7" t="s">
        <v>121</v>
      </c>
      <c r="E5" s="7" t="s">
        <v>122</v>
      </c>
      <c r="F5" s="18" t="s">
        <v>102</v>
      </c>
      <c r="G5" s="30">
        <v>1.85</v>
      </c>
      <c r="H5" s="18">
        <v>7.999999999999996E-2</v>
      </c>
      <c r="I5" s="19" t="s">
        <v>197</v>
      </c>
    </row>
    <row r="6" spans="1:9" ht="15.5" x14ac:dyDescent="0.35">
      <c r="A6" s="7" t="s">
        <v>44</v>
      </c>
      <c r="B6" s="19" t="s">
        <v>191</v>
      </c>
      <c r="C6" s="20" t="s">
        <v>81</v>
      </c>
      <c r="D6" s="7" t="s">
        <v>123</v>
      </c>
      <c r="E6" s="7" t="s">
        <v>124</v>
      </c>
      <c r="F6" s="33">
        <v>589</v>
      </c>
      <c r="G6" s="29">
        <v>1.38</v>
      </c>
      <c r="H6" s="18">
        <v>0.20999999999999996</v>
      </c>
      <c r="I6" s="19" t="s">
        <v>198</v>
      </c>
    </row>
    <row r="7" spans="1:9" ht="15.5" x14ac:dyDescent="0.35">
      <c r="A7" s="7" t="s">
        <v>45</v>
      </c>
      <c r="B7" s="19" t="s">
        <v>191</v>
      </c>
      <c r="C7" s="20" t="s">
        <v>81</v>
      </c>
      <c r="D7" s="7" t="s">
        <v>125</v>
      </c>
      <c r="E7" s="7" t="s">
        <v>126</v>
      </c>
      <c r="F7" s="33">
        <v>439</v>
      </c>
      <c r="G7" s="29">
        <v>1.63</v>
      </c>
      <c r="H7" s="18">
        <v>0.29000000000000004</v>
      </c>
      <c r="I7" s="19" t="s">
        <v>198</v>
      </c>
    </row>
    <row r="8" spans="1:9" ht="15.5" x14ac:dyDescent="0.35">
      <c r="A8" s="7" t="s">
        <v>46</v>
      </c>
      <c r="B8" s="19" t="s">
        <v>192</v>
      </c>
      <c r="C8" s="20" t="s">
        <v>81</v>
      </c>
      <c r="D8" s="7" t="s">
        <v>127</v>
      </c>
      <c r="E8" s="7" t="s">
        <v>128</v>
      </c>
      <c r="F8" s="33">
        <v>996</v>
      </c>
      <c r="G8" s="29">
        <v>2.4</v>
      </c>
      <c r="H8" s="18">
        <v>0.26</v>
      </c>
      <c r="I8" s="19" t="s">
        <v>198</v>
      </c>
    </row>
    <row r="9" spans="1:9" ht="15.5" x14ac:dyDescent="0.35">
      <c r="A9" s="7" t="s">
        <v>47</v>
      </c>
      <c r="B9" s="19" t="s">
        <v>74</v>
      </c>
      <c r="C9" s="20" t="s">
        <v>81</v>
      </c>
      <c r="D9" s="7" t="s">
        <v>129</v>
      </c>
      <c r="E9" s="7" t="s">
        <v>130</v>
      </c>
      <c r="F9" s="33">
        <v>874</v>
      </c>
      <c r="G9" s="29">
        <v>2.4700000000000002</v>
      </c>
      <c r="H9" s="18">
        <v>0.35</v>
      </c>
      <c r="I9" s="19" t="s">
        <v>198</v>
      </c>
    </row>
    <row r="10" spans="1:9" ht="15.5" x14ac:dyDescent="0.35">
      <c r="A10" s="7" t="s">
        <v>48</v>
      </c>
      <c r="B10" s="19" t="s">
        <v>75</v>
      </c>
      <c r="C10" s="20" t="s">
        <v>81</v>
      </c>
      <c r="D10" s="7" t="s">
        <v>131</v>
      </c>
      <c r="E10" s="7" t="s">
        <v>132</v>
      </c>
      <c r="F10" s="33">
        <v>1518</v>
      </c>
      <c r="G10" s="29">
        <v>1.77</v>
      </c>
      <c r="H10" s="18">
        <v>0.26</v>
      </c>
      <c r="I10" s="19" t="s">
        <v>198</v>
      </c>
    </row>
    <row r="11" spans="1:9" ht="15.5" x14ac:dyDescent="0.35">
      <c r="A11" s="7" t="s">
        <v>49</v>
      </c>
      <c r="B11" s="19" t="s">
        <v>76</v>
      </c>
      <c r="C11" s="20" t="s">
        <v>81</v>
      </c>
      <c r="D11" s="7" t="s">
        <v>133</v>
      </c>
      <c r="E11" s="7" t="s">
        <v>134</v>
      </c>
      <c r="F11" s="33">
        <v>1169</v>
      </c>
      <c r="G11" s="29">
        <v>3.12</v>
      </c>
      <c r="H11" s="18">
        <v>0.19999999999999996</v>
      </c>
      <c r="I11" s="19" t="s">
        <v>198</v>
      </c>
    </row>
    <row r="12" spans="1:9" ht="15.5" x14ac:dyDescent="0.35">
      <c r="A12" s="21" t="s">
        <v>50</v>
      </c>
      <c r="B12" s="22" t="s">
        <v>189</v>
      </c>
      <c r="C12" s="23" t="s">
        <v>38</v>
      </c>
      <c r="D12" s="21" t="s">
        <v>135</v>
      </c>
      <c r="E12" s="21" t="s">
        <v>136</v>
      </c>
      <c r="F12" s="34">
        <f>3.5*365</f>
        <v>1277.5</v>
      </c>
      <c r="G12" s="31">
        <f>810/10000*3600*24*365/1000000</f>
        <v>2.5544159999999998</v>
      </c>
      <c r="H12" s="24" t="s">
        <v>102</v>
      </c>
      <c r="I12" s="22" t="s">
        <v>199</v>
      </c>
    </row>
    <row r="13" spans="1:9" ht="15.5" x14ac:dyDescent="0.35">
      <c r="A13" s="21" t="s">
        <v>51</v>
      </c>
      <c r="B13" s="22" t="s">
        <v>190</v>
      </c>
      <c r="C13" s="23" t="s">
        <v>38</v>
      </c>
      <c r="D13" s="21" t="s">
        <v>137</v>
      </c>
      <c r="E13" s="21" t="s">
        <v>138</v>
      </c>
      <c r="F13" s="34">
        <f>365*2.6</f>
        <v>949</v>
      </c>
      <c r="G13" s="31">
        <f>810/10000*3600*24*365/1000000</f>
        <v>2.5544159999999998</v>
      </c>
      <c r="H13" s="24" t="s">
        <v>102</v>
      </c>
      <c r="I13" s="22" t="s">
        <v>199</v>
      </c>
    </row>
    <row r="14" spans="1:9" ht="15.5" x14ac:dyDescent="0.35">
      <c r="A14" s="21" t="s">
        <v>52</v>
      </c>
      <c r="B14" s="25" t="s">
        <v>68</v>
      </c>
      <c r="C14" s="23" t="s">
        <v>81</v>
      </c>
      <c r="D14" s="21" t="s">
        <v>139</v>
      </c>
      <c r="E14" s="21" t="s">
        <v>140</v>
      </c>
      <c r="F14" s="35">
        <v>550</v>
      </c>
      <c r="G14" s="31">
        <v>2.4</v>
      </c>
      <c r="H14" s="24" t="s">
        <v>102</v>
      </c>
      <c r="I14" s="22" t="s">
        <v>200</v>
      </c>
    </row>
    <row r="15" spans="1:9" ht="15.5" x14ac:dyDescent="0.35">
      <c r="A15" s="21" t="s">
        <v>53</v>
      </c>
      <c r="B15" s="22" t="s">
        <v>69</v>
      </c>
      <c r="C15" s="23" t="s">
        <v>81</v>
      </c>
      <c r="D15" s="21" t="s">
        <v>141</v>
      </c>
      <c r="E15" s="21" t="s">
        <v>142</v>
      </c>
      <c r="F15" s="35">
        <v>470</v>
      </c>
      <c r="G15" s="31">
        <v>1.7</v>
      </c>
      <c r="H15" s="24" t="s">
        <v>102</v>
      </c>
      <c r="I15" s="22" t="s">
        <v>200</v>
      </c>
    </row>
    <row r="16" spans="1:9" ht="15.5" x14ac:dyDescent="0.35">
      <c r="A16" s="21" t="s">
        <v>54</v>
      </c>
      <c r="B16" s="25" t="s">
        <v>68</v>
      </c>
      <c r="C16" s="23" t="s">
        <v>81</v>
      </c>
      <c r="D16" s="21" t="s">
        <v>143</v>
      </c>
      <c r="E16" s="21" t="s">
        <v>144</v>
      </c>
      <c r="F16" s="35">
        <v>690</v>
      </c>
      <c r="G16" s="31">
        <v>0.8</v>
      </c>
      <c r="H16" s="24" t="s">
        <v>102</v>
      </c>
      <c r="I16" s="22" t="s">
        <v>200</v>
      </c>
    </row>
    <row r="17" spans="1:9" ht="15.5" x14ac:dyDescent="0.35">
      <c r="A17" s="21" t="s">
        <v>55</v>
      </c>
      <c r="B17" s="22" t="s">
        <v>70</v>
      </c>
      <c r="C17" s="23" t="s">
        <v>81</v>
      </c>
      <c r="D17" s="21" t="s">
        <v>145</v>
      </c>
      <c r="E17" s="21" t="s">
        <v>146</v>
      </c>
      <c r="F17" s="35">
        <v>1620</v>
      </c>
      <c r="G17" s="31">
        <v>1.4</v>
      </c>
      <c r="H17" s="24" t="s">
        <v>102</v>
      </c>
      <c r="I17" s="22" t="s">
        <v>200</v>
      </c>
    </row>
    <row r="18" spans="1:9" ht="15.5" x14ac:dyDescent="0.35">
      <c r="A18" s="21" t="s">
        <v>56</v>
      </c>
      <c r="B18" s="22" t="s">
        <v>82</v>
      </c>
      <c r="C18" s="23" t="s">
        <v>38</v>
      </c>
      <c r="D18" s="21" t="s">
        <v>147</v>
      </c>
      <c r="E18" s="21" t="s">
        <v>148</v>
      </c>
      <c r="F18" s="36" t="s">
        <v>102</v>
      </c>
      <c r="G18" s="31">
        <f>0.055*3600*24*365/1000000</f>
        <v>1.73448</v>
      </c>
      <c r="H18" s="24" t="s">
        <v>102</v>
      </c>
      <c r="I18" s="22" t="s">
        <v>201</v>
      </c>
    </row>
    <row r="19" spans="1:9" ht="15.5" x14ac:dyDescent="0.35">
      <c r="A19" s="21" t="s">
        <v>57</v>
      </c>
      <c r="B19" s="22" t="s">
        <v>193</v>
      </c>
      <c r="C19" s="23" t="s">
        <v>83</v>
      </c>
      <c r="D19" s="21" t="s">
        <v>149</v>
      </c>
      <c r="E19" s="21" t="s">
        <v>150</v>
      </c>
      <c r="F19" s="35">
        <v>2120</v>
      </c>
      <c r="G19" s="31">
        <v>2.8</v>
      </c>
      <c r="H19" s="24" t="s">
        <v>102</v>
      </c>
      <c r="I19" s="22" t="s">
        <v>202</v>
      </c>
    </row>
    <row r="20" spans="1:9" ht="15.5" x14ac:dyDescent="0.35">
      <c r="A20" s="21" t="s">
        <v>58</v>
      </c>
      <c r="B20" s="22" t="s">
        <v>77</v>
      </c>
      <c r="C20" s="21" t="s">
        <v>83</v>
      </c>
      <c r="D20" s="21" t="s">
        <v>151</v>
      </c>
      <c r="E20" s="21" t="s">
        <v>152</v>
      </c>
      <c r="F20" s="35">
        <v>218.20000000000002</v>
      </c>
      <c r="G20" s="32">
        <v>0.19700000000000001</v>
      </c>
      <c r="H20" s="42" t="s">
        <v>178</v>
      </c>
      <c r="I20" s="22" t="s">
        <v>203</v>
      </c>
    </row>
    <row r="21" spans="1:9" ht="15.5" x14ac:dyDescent="0.35">
      <c r="A21" s="21" t="s">
        <v>59</v>
      </c>
      <c r="B21" s="22" t="s">
        <v>77</v>
      </c>
      <c r="C21" s="21" t="s">
        <v>81</v>
      </c>
      <c r="D21" s="21" t="s">
        <v>153</v>
      </c>
      <c r="E21" s="21" t="s">
        <v>154</v>
      </c>
      <c r="F21" s="35">
        <v>129.1</v>
      </c>
      <c r="G21" s="32">
        <v>0.15</v>
      </c>
      <c r="H21" s="42"/>
      <c r="I21" s="22" t="s">
        <v>204</v>
      </c>
    </row>
    <row r="22" spans="1:9" ht="15.5" x14ac:dyDescent="0.35">
      <c r="A22" s="21" t="s">
        <v>60</v>
      </c>
      <c r="B22" s="22" t="s">
        <v>77</v>
      </c>
      <c r="C22" s="21" t="s">
        <v>81</v>
      </c>
      <c r="D22" s="21" t="s">
        <v>155</v>
      </c>
      <c r="E22" s="21" t="s">
        <v>156</v>
      </c>
      <c r="F22" s="35">
        <v>190</v>
      </c>
      <c r="G22" s="32">
        <v>0.23</v>
      </c>
      <c r="H22" s="42"/>
      <c r="I22" s="22" t="s">
        <v>205</v>
      </c>
    </row>
    <row r="23" spans="1:9" ht="15.5" x14ac:dyDescent="0.35">
      <c r="A23" s="21" t="s">
        <v>61</v>
      </c>
      <c r="B23" s="22" t="s">
        <v>77</v>
      </c>
      <c r="C23" s="21" t="s">
        <v>81</v>
      </c>
      <c r="D23" s="21" t="s">
        <v>157</v>
      </c>
      <c r="E23" s="21" t="s">
        <v>158</v>
      </c>
      <c r="F23" s="35">
        <v>905</v>
      </c>
      <c r="G23" s="32">
        <v>0.49</v>
      </c>
      <c r="H23" s="42"/>
      <c r="I23" s="22" t="s">
        <v>206</v>
      </c>
    </row>
    <row r="24" spans="1:9" ht="15.5" x14ac:dyDescent="0.35">
      <c r="A24" s="21" t="s">
        <v>62</v>
      </c>
      <c r="B24" s="22" t="s">
        <v>78</v>
      </c>
      <c r="C24" s="21" t="s">
        <v>81</v>
      </c>
      <c r="D24" s="21" t="s">
        <v>159</v>
      </c>
      <c r="E24" s="21" t="s">
        <v>160</v>
      </c>
      <c r="F24" s="35">
        <v>520</v>
      </c>
      <c r="G24" s="32">
        <v>0.45</v>
      </c>
      <c r="H24" s="42"/>
      <c r="I24" s="22" t="s">
        <v>207</v>
      </c>
    </row>
    <row r="25" spans="1:9" ht="15.5" x14ac:dyDescent="0.35">
      <c r="A25" s="21" t="s">
        <v>63</v>
      </c>
      <c r="B25" s="22" t="s">
        <v>79</v>
      </c>
      <c r="C25" s="21" t="s">
        <v>83</v>
      </c>
      <c r="D25" s="21" t="s">
        <v>151</v>
      </c>
      <c r="E25" s="21" t="s">
        <v>152</v>
      </c>
      <c r="F25" s="35">
        <v>240</v>
      </c>
      <c r="G25" s="32">
        <v>0.27800000000000002</v>
      </c>
      <c r="H25" s="42"/>
      <c r="I25" s="22" t="s">
        <v>199</v>
      </c>
    </row>
    <row r="26" spans="1:9" ht="15.5" x14ac:dyDescent="0.35">
      <c r="A26" s="21" t="s">
        <v>64</v>
      </c>
      <c r="B26" s="22" t="s">
        <v>77</v>
      </c>
      <c r="C26" s="21" t="s">
        <v>81</v>
      </c>
      <c r="D26" s="21" t="s">
        <v>161</v>
      </c>
      <c r="E26" s="21" t="s">
        <v>162</v>
      </c>
      <c r="F26" s="35">
        <v>750</v>
      </c>
      <c r="G26" s="32">
        <v>0.34</v>
      </c>
      <c r="H26" s="42"/>
      <c r="I26" s="22" t="s">
        <v>206</v>
      </c>
    </row>
    <row r="27" spans="1:9" ht="15.5" x14ac:dyDescent="0.35">
      <c r="A27" s="21" t="s">
        <v>65</v>
      </c>
      <c r="B27" s="22" t="s">
        <v>77</v>
      </c>
      <c r="C27" s="21" t="s">
        <v>81</v>
      </c>
      <c r="D27" s="21" t="s">
        <v>163</v>
      </c>
      <c r="E27" s="21" t="s">
        <v>164</v>
      </c>
      <c r="F27" s="35">
        <v>23</v>
      </c>
      <c r="G27" s="32">
        <f>2.3*7.72/100</f>
        <v>0.17755999999999997</v>
      </c>
      <c r="H27" s="42"/>
      <c r="I27" s="22" t="s">
        <v>208</v>
      </c>
    </row>
    <row r="28" spans="1:9" ht="15.5" x14ac:dyDescent="0.35">
      <c r="A28" s="21" t="s">
        <v>66</v>
      </c>
      <c r="B28" s="22" t="s">
        <v>80</v>
      </c>
      <c r="C28" s="21" t="s">
        <v>81</v>
      </c>
      <c r="D28" s="21" t="s">
        <v>165</v>
      </c>
      <c r="E28" s="21" t="s">
        <v>166</v>
      </c>
      <c r="F28" s="35">
        <v>32</v>
      </c>
      <c r="G28" s="32">
        <f>3.2*5.45/100</f>
        <v>0.1744</v>
      </c>
      <c r="H28" s="42"/>
      <c r="I28" s="22" t="s">
        <v>208</v>
      </c>
    </row>
    <row r="29" spans="1:9" ht="15.5" x14ac:dyDescent="0.35">
      <c r="A29" s="21" t="s">
        <v>67</v>
      </c>
      <c r="B29" s="22" t="s">
        <v>78</v>
      </c>
      <c r="C29" s="21" t="s">
        <v>81</v>
      </c>
      <c r="D29" s="21" t="s">
        <v>167</v>
      </c>
      <c r="E29" s="21" t="s">
        <v>168</v>
      </c>
      <c r="F29" s="35">
        <v>240</v>
      </c>
      <c r="G29" s="32">
        <v>0.3</v>
      </c>
      <c r="H29" s="42"/>
      <c r="I29" s="22" t="s">
        <v>207</v>
      </c>
    </row>
    <row r="30" spans="1:9" ht="15.5" x14ac:dyDescent="0.35">
      <c r="A30" s="21" t="s">
        <v>115</v>
      </c>
      <c r="B30" s="22" t="s">
        <v>180</v>
      </c>
      <c r="C30" s="21" t="s">
        <v>102</v>
      </c>
      <c r="D30" s="21" t="s">
        <v>169</v>
      </c>
      <c r="E30" s="21" t="s">
        <v>170</v>
      </c>
      <c r="F30" s="35">
        <v>25</v>
      </c>
      <c r="G30" s="32">
        <f>56.6*F30/1000/10</f>
        <v>0.14150000000000001</v>
      </c>
      <c r="H30" s="42"/>
      <c r="I30" s="22" t="s">
        <v>209</v>
      </c>
    </row>
    <row r="31" spans="1:9" ht="15.5" x14ac:dyDescent="0.35">
      <c r="A31" s="21" t="s">
        <v>90</v>
      </c>
      <c r="B31" s="22" t="s">
        <v>180</v>
      </c>
      <c r="C31" s="21" t="s">
        <v>102</v>
      </c>
      <c r="D31" s="21" t="s">
        <v>171</v>
      </c>
      <c r="E31" s="21" t="s">
        <v>172</v>
      </c>
      <c r="F31" s="35">
        <v>360</v>
      </c>
      <c r="G31" s="32">
        <f>12.45*F31/10000</f>
        <v>0.44819999999999999</v>
      </c>
      <c r="H31" s="42"/>
      <c r="I31" s="22" t="s">
        <v>209</v>
      </c>
    </row>
    <row r="32" spans="1:9" ht="15.5" x14ac:dyDescent="0.35">
      <c r="A32" s="21" t="s">
        <v>116</v>
      </c>
      <c r="B32" s="22" t="s">
        <v>180</v>
      </c>
      <c r="C32" s="21" t="s">
        <v>102</v>
      </c>
      <c r="D32" s="21" t="s">
        <v>173</v>
      </c>
      <c r="E32" s="21" t="s">
        <v>174</v>
      </c>
      <c r="F32" s="35">
        <v>64</v>
      </c>
      <c r="G32" s="32">
        <f>30.2*F32/10000</f>
        <v>0.19328000000000001</v>
      </c>
      <c r="H32" s="42"/>
      <c r="I32" s="22" t="s">
        <v>209</v>
      </c>
    </row>
  </sheetData>
  <mergeCells count="2">
    <mergeCell ref="H20:H32"/>
    <mergeCell ref="A1:I1"/>
  </mergeCells>
  <phoneticPr fontId="8" type="noConversion"/>
  <pageMargins left="0.7" right="0.7" top="0.75" bottom="0.75" header="0.3" footer="0.3"/>
  <pageSetup paperSize="9"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E5B27B-014F-4694-B76E-4E16B0610FC7}">
  <dimension ref="C3:L10"/>
  <sheetViews>
    <sheetView tabSelected="1" zoomScale="70" zoomScaleNormal="70" workbookViewId="0">
      <selection activeCell="H16" sqref="H16"/>
    </sheetView>
  </sheetViews>
  <sheetFormatPr defaultColWidth="10.54296875" defaultRowHeight="14.5" x14ac:dyDescent="0.35"/>
  <cols>
    <col min="2" max="2" width="16.26953125" customWidth="1"/>
    <col min="3" max="3" width="23.1796875" customWidth="1"/>
    <col min="4" max="4" width="29.453125" customWidth="1"/>
    <col min="5" max="5" width="10.7265625" customWidth="1"/>
    <col min="6" max="6" width="11.1796875" customWidth="1"/>
    <col min="7" max="7" width="12" customWidth="1"/>
    <col min="8" max="8" width="13.81640625" customWidth="1"/>
    <col min="9" max="9" width="9" customWidth="1"/>
    <col min="10" max="10" width="12.453125" customWidth="1"/>
    <col min="11" max="11" width="14.453125" customWidth="1"/>
    <col min="12" max="12" width="13.81640625" customWidth="1"/>
  </cols>
  <sheetData>
    <row r="3" spans="3:12" ht="49" customHeight="1" x14ac:dyDescent="0.35">
      <c r="C3" s="47" t="s">
        <v>196</v>
      </c>
      <c r="D3" s="47"/>
      <c r="E3" s="47"/>
      <c r="F3" s="47"/>
      <c r="G3" s="47"/>
      <c r="H3" s="47"/>
      <c r="I3" s="47"/>
      <c r="J3" s="47"/>
      <c r="K3" s="47"/>
      <c r="L3" s="47"/>
    </row>
    <row r="4" spans="3:12" ht="20" x14ac:dyDescent="0.4">
      <c r="C4" s="37"/>
      <c r="D4" s="37"/>
      <c r="E4" s="45" t="s">
        <v>194</v>
      </c>
      <c r="F4" s="45"/>
      <c r="G4" s="45"/>
      <c r="H4" s="45"/>
      <c r="I4" s="46" t="s">
        <v>195</v>
      </c>
      <c r="J4" s="46"/>
      <c r="K4" s="46"/>
      <c r="L4" s="46"/>
    </row>
    <row r="5" spans="3:12" ht="54" x14ac:dyDescent="0.35">
      <c r="C5" s="37"/>
      <c r="D5" s="37"/>
      <c r="E5" s="38" t="s">
        <v>6</v>
      </c>
      <c r="F5" s="39" t="s">
        <v>175</v>
      </c>
      <c r="G5" s="39" t="s">
        <v>176</v>
      </c>
      <c r="H5" s="39" t="s">
        <v>177</v>
      </c>
      <c r="I5" s="38" t="s">
        <v>6</v>
      </c>
      <c r="J5" s="39" t="s">
        <v>175</v>
      </c>
      <c r="K5" s="39" t="s">
        <v>176</v>
      </c>
      <c r="L5" s="39" t="s">
        <v>177</v>
      </c>
    </row>
    <row r="6" spans="3:12" ht="18" x14ac:dyDescent="0.35">
      <c r="C6" s="43" t="s">
        <v>2</v>
      </c>
      <c r="D6" s="1" t="s">
        <v>0</v>
      </c>
      <c r="E6" s="2">
        <v>0.14599999999999999</v>
      </c>
      <c r="F6" s="12">
        <v>0.09</v>
      </c>
      <c r="G6" s="13">
        <f t="shared" ref="G6" si="0">G8-G7</f>
        <v>0.11699999999999999</v>
      </c>
      <c r="H6" s="13">
        <f t="shared" ref="H6" si="1">H8-H7</f>
        <v>0.11599999999999996</v>
      </c>
      <c r="I6" s="13">
        <f>I8-I7</f>
        <v>0.10400000000000001</v>
      </c>
      <c r="J6" s="12">
        <v>6.4000000000000001E-2</v>
      </c>
      <c r="K6" s="13">
        <f>K8-K7</f>
        <v>8.299999999999999E-2</v>
      </c>
      <c r="L6" s="13">
        <f>L8-L7</f>
        <v>8.299999999999999E-2</v>
      </c>
    </row>
    <row r="7" spans="3:12" ht="18" x14ac:dyDescent="0.35">
      <c r="C7" s="43"/>
      <c r="D7" s="1" t="s">
        <v>1</v>
      </c>
      <c r="E7" s="2">
        <v>0.27200000000000002</v>
      </c>
      <c r="F7" s="12">
        <v>0.15</v>
      </c>
      <c r="G7" s="13">
        <v>0.23499999999999999</v>
      </c>
      <c r="H7" s="13">
        <v>0.23300000000000001</v>
      </c>
      <c r="I7" s="13">
        <v>0.216</v>
      </c>
      <c r="J7" s="12">
        <v>8.8999999999999996E-2</v>
      </c>
      <c r="K7" s="13">
        <v>0.13900000000000001</v>
      </c>
      <c r="L7" s="13">
        <v>0.13800000000000001</v>
      </c>
    </row>
    <row r="8" spans="3:12" ht="18" x14ac:dyDescent="0.35">
      <c r="C8" s="44"/>
      <c r="D8" s="3" t="s">
        <v>3</v>
      </c>
      <c r="E8" s="4">
        <v>0.40200000000000002</v>
      </c>
      <c r="F8" s="16">
        <v>0.24</v>
      </c>
      <c r="G8" s="5">
        <f t="shared" ref="G8" si="2">SUM(G9:G10)</f>
        <v>0.35199999999999998</v>
      </c>
      <c r="H8" s="5">
        <f>SUM(H9:H10)</f>
        <v>0.34899999999999998</v>
      </c>
      <c r="I8" s="5">
        <f>SUM(I9:I10)</f>
        <v>0.32</v>
      </c>
      <c r="J8" s="16">
        <v>0.154</v>
      </c>
      <c r="K8" s="5">
        <f>SUM(K9:K10)</f>
        <v>0.222</v>
      </c>
      <c r="L8" s="5">
        <f t="shared" ref="L8" si="3">SUM(L9:L10)</f>
        <v>0.221</v>
      </c>
    </row>
    <row r="9" spans="3:12" ht="18" x14ac:dyDescent="0.35">
      <c r="C9" s="1" t="s">
        <v>4</v>
      </c>
      <c r="D9" s="1" t="s">
        <v>3</v>
      </c>
      <c r="E9" s="2">
        <v>0.20142857142857143</v>
      </c>
      <c r="F9" s="13">
        <v>0.12</v>
      </c>
      <c r="G9" s="13">
        <v>0.17599999999999999</v>
      </c>
      <c r="H9" s="13">
        <v>0.16500000000000001</v>
      </c>
      <c r="I9" s="13">
        <v>0.16</v>
      </c>
      <c r="J9" s="14">
        <v>7.6999999999999999E-2</v>
      </c>
      <c r="K9" s="13">
        <v>0.111</v>
      </c>
      <c r="L9" s="13">
        <v>0.105</v>
      </c>
    </row>
    <row r="10" spans="3:12" ht="18" x14ac:dyDescent="0.35">
      <c r="C10" s="3" t="s">
        <v>5</v>
      </c>
      <c r="D10" s="3" t="s">
        <v>3</v>
      </c>
      <c r="E10" s="4">
        <v>0.20142857142857143</v>
      </c>
      <c r="F10" s="5">
        <v>0.12</v>
      </c>
      <c r="G10" s="5">
        <v>0.17599999999999999</v>
      </c>
      <c r="H10" s="5">
        <v>0.184</v>
      </c>
      <c r="I10" s="5">
        <v>0.16</v>
      </c>
      <c r="J10" s="15">
        <v>7.6999999999999999E-2</v>
      </c>
      <c r="K10" s="5">
        <v>0.111</v>
      </c>
      <c r="L10" s="5">
        <v>0.11600000000000001</v>
      </c>
    </row>
  </sheetData>
  <mergeCells count="4">
    <mergeCell ref="C6:C8"/>
    <mergeCell ref="E4:H4"/>
    <mergeCell ref="I4:L4"/>
    <mergeCell ref="C3:L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TableS1</vt:lpstr>
      <vt:lpstr>TableS2</vt:lpstr>
      <vt:lpstr>TableS3</vt:lpstr>
      <vt:lpstr>Table S4</vt:lpstr>
      <vt:lpstr>'Table S4'!_Ref112783634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jack zheng</dc:creator>
  <cp:lastModifiedBy>zheng minjie</cp:lastModifiedBy>
  <dcterms:created xsi:type="dcterms:W3CDTF">2015-06-05T18:17:20Z</dcterms:created>
  <dcterms:modified xsi:type="dcterms:W3CDTF">2023-05-05T16:41:58Z</dcterms:modified>
</cp:coreProperties>
</file>