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googledrive\Research\LSCE\Bioenergy\GMD\sub\"/>
    </mc:Choice>
  </mc:AlternateContent>
  <bookViews>
    <workbookView xWindow="0" yWindow="465" windowWidth="28800" windowHeight="17460"/>
  </bookViews>
  <sheets>
    <sheet name="Table S1" sheetId="3" r:id="rId1"/>
    <sheet name="TableS1_reference list" sheetId="8" r:id="rId2"/>
    <sheet name="Table S2" sheetId="6" r:id="rId3"/>
    <sheet name="TableS3" sheetId="7" r:id="rId4"/>
  </sheets>
  <definedNames>
    <definedName name="OLE_LINK20" localSheetId="3">TableS3!$E$9</definedName>
  </definedNames>
  <calcPr calcId="15251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M116" i="3" l="1"/>
  <c r="M111" i="3"/>
  <c r="M112" i="3"/>
  <c r="M113" i="3"/>
  <c r="M114" i="3"/>
  <c r="M115" i="3"/>
  <c r="M117" i="3"/>
  <c r="M118" i="3"/>
  <c r="M119" i="3"/>
  <c r="M120" i="3"/>
  <c r="M121" i="3"/>
  <c r="M122" i="3"/>
  <c r="M123" i="3"/>
  <c r="M124" i="3"/>
  <c r="M125" i="3"/>
  <c r="M126" i="3"/>
  <c r="M127" i="3"/>
  <c r="M128" i="3"/>
  <c r="M110" i="3"/>
  <c r="M58" i="3"/>
  <c r="M59" i="3"/>
  <c r="M60" i="3"/>
  <c r="M61" i="3"/>
  <c r="M62" i="3"/>
  <c r="M63" i="3"/>
  <c r="M64" i="3"/>
  <c r="M65" i="3"/>
  <c r="M66" i="3"/>
  <c r="M67" i="3"/>
  <c r="M57" i="3"/>
  <c r="M26" i="3"/>
  <c r="M27" i="3"/>
  <c r="M28" i="3"/>
  <c r="M29" i="3"/>
  <c r="M30" i="3"/>
  <c r="M31" i="3"/>
  <c r="M32" i="3"/>
  <c r="M33" i="3"/>
  <c r="M34" i="3"/>
  <c r="M35" i="3"/>
  <c r="M36" i="3"/>
  <c r="M37" i="3"/>
  <c r="M38" i="3"/>
  <c r="M39" i="3"/>
  <c r="M40" i="3"/>
  <c r="M41" i="3"/>
  <c r="M42" i="3"/>
  <c r="M43" i="3"/>
  <c r="M44" i="3"/>
  <c r="M45" i="3"/>
  <c r="M46" i="3"/>
  <c r="M47" i="3"/>
  <c r="M48" i="3"/>
  <c r="M49" i="3"/>
  <c r="M50" i="3"/>
  <c r="M51" i="3"/>
  <c r="M25" i="3"/>
  <c r="M24" i="3"/>
  <c r="M23" i="3"/>
  <c r="M22" i="3"/>
  <c r="M21" i="3"/>
  <c r="M20" i="3"/>
  <c r="M19" i="3"/>
  <c r="M18" i="3"/>
  <c r="M17" i="3"/>
  <c r="M16" i="3"/>
  <c r="M15" i="3"/>
  <c r="M14" i="3"/>
  <c r="M13" i="3"/>
  <c r="M12" i="3"/>
  <c r="M11" i="3"/>
  <c r="M5" i="3"/>
  <c r="M3" i="3"/>
  <c r="E220" i="3"/>
  <c r="D220" i="3"/>
  <c r="E219" i="3"/>
  <c r="D219" i="3"/>
  <c r="E215" i="3"/>
  <c r="D215" i="3"/>
  <c r="E214" i="3"/>
  <c r="D214" i="3"/>
  <c r="E216" i="3"/>
  <c r="D216" i="3"/>
  <c r="E213" i="3"/>
  <c r="D213" i="3"/>
  <c r="E212" i="3"/>
  <c r="D212" i="3"/>
  <c r="E211" i="3"/>
  <c r="D211" i="3"/>
  <c r="E210" i="3"/>
  <c r="D210" i="3"/>
  <c r="E209" i="3"/>
  <c r="D209" i="3"/>
  <c r="E208" i="3"/>
  <c r="D208" i="3"/>
  <c r="E207" i="3"/>
  <c r="D207" i="3"/>
  <c r="E206" i="3"/>
  <c r="D206" i="3"/>
  <c r="E205" i="3"/>
  <c r="D205" i="3"/>
  <c r="E204" i="3"/>
  <c r="D204" i="3"/>
  <c r="E203" i="3"/>
  <c r="D203" i="3"/>
  <c r="E202" i="3"/>
  <c r="D202" i="3"/>
  <c r="E201" i="3"/>
  <c r="D201" i="3"/>
  <c r="E200" i="3"/>
  <c r="D200" i="3"/>
  <c r="E199" i="3"/>
  <c r="D199" i="3"/>
  <c r="E198" i="3"/>
  <c r="D198" i="3"/>
  <c r="E197" i="3"/>
  <c r="D197" i="3"/>
  <c r="E196" i="3"/>
  <c r="D196" i="3"/>
  <c r="E195" i="3"/>
  <c r="D195" i="3"/>
  <c r="E194" i="3"/>
  <c r="D194" i="3"/>
  <c r="E193" i="3"/>
  <c r="D193" i="3"/>
  <c r="E192" i="3"/>
  <c r="D192" i="3"/>
  <c r="E191" i="3"/>
  <c r="D191" i="3"/>
  <c r="E190" i="3"/>
  <c r="D190" i="3"/>
  <c r="E189" i="3"/>
  <c r="D189" i="3"/>
  <c r="E188" i="3"/>
  <c r="D188" i="3"/>
  <c r="E187" i="3"/>
  <c r="D187" i="3"/>
  <c r="E186" i="3"/>
  <c r="D186" i="3"/>
  <c r="E185" i="3"/>
  <c r="D185" i="3"/>
  <c r="E184" i="3"/>
  <c r="D184" i="3"/>
  <c r="E183" i="3"/>
  <c r="D183" i="3"/>
  <c r="E182" i="3"/>
  <c r="D182" i="3"/>
  <c r="E181" i="3"/>
  <c r="D181" i="3"/>
  <c r="E180" i="3"/>
  <c r="D180" i="3"/>
  <c r="E179" i="3"/>
  <c r="D179" i="3"/>
  <c r="E178" i="3"/>
  <c r="D178" i="3"/>
  <c r="E177" i="3"/>
  <c r="D177" i="3"/>
  <c r="E176" i="3"/>
  <c r="D176" i="3"/>
  <c r="E175" i="3"/>
  <c r="D175" i="3"/>
  <c r="E174" i="3"/>
  <c r="D174" i="3"/>
  <c r="E173" i="3"/>
  <c r="D173" i="3"/>
  <c r="E172" i="3"/>
  <c r="D172" i="3"/>
  <c r="E171" i="3"/>
  <c r="D171" i="3"/>
  <c r="E170" i="3"/>
  <c r="D170" i="3"/>
  <c r="E169" i="3"/>
  <c r="D169" i="3"/>
  <c r="E168" i="3"/>
  <c r="D168" i="3"/>
  <c r="E167" i="3"/>
  <c r="D167" i="3"/>
  <c r="E166" i="3"/>
  <c r="D166" i="3"/>
  <c r="E165" i="3"/>
  <c r="D165" i="3"/>
  <c r="E164" i="3"/>
  <c r="D164" i="3"/>
  <c r="E163" i="3"/>
  <c r="D163" i="3"/>
  <c r="E162" i="3"/>
  <c r="D162" i="3"/>
  <c r="E161" i="3"/>
  <c r="D161" i="3"/>
  <c r="E160" i="3"/>
  <c r="D160" i="3"/>
  <c r="E159" i="3"/>
  <c r="D159" i="3"/>
  <c r="E158" i="3"/>
  <c r="D158" i="3"/>
  <c r="E157" i="3"/>
  <c r="D157" i="3"/>
  <c r="E156" i="3"/>
  <c r="D156" i="3"/>
  <c r="E155" i="3"/>
  <c r="D155" i="3"/>
  <c r="E154" i="3"/>
  <c r="D154" i="3"/>
  <c r="E153" i="3"/>
  <c r="D153" i="3"/>
  <c r="E152" i="3"/>
  <c r="D152" i="3"/>
  <c r="E151" i="3"/>
  <c r="D151" i="3"/>
  <c r="E150" i="3"/>
  <c r="D150" i="3"/>
  <c r="P116" i="3"/>
  <c r="N12" i="3"/>
  <c r="N11" i="3"/>
  <c r="N10" i="3"/>
  <c r="N9" i="3"/>
  <c r="N8" i="3"/>
  <c r="N7" i="3"/>
  <c r="E65" i="3"/>
  <c r="D65" i="3"/>
  <c r="J12" i="3"/>
  <c r="J11" i="3"/>
  <c r="J10" i="3"/>
  <c r="J9" i="3"/>
  <c r="J8" i="3"/>
  <c r="J7" i="3"/>
  <c r="E56" i="3"/>
  <c r="D56" i="3"/>
  <c r="E55" i="3"/>
  <c r="D55" i="3"/>
  <c r="E54" i="3"/>
  <c r="D54" i="3"/>
  <c r="E53" i="3"/>
  <c r="D53" i="3"/>
  <c r="E52" i="3"/>
  <c r="D52" i="3"/>
  <c r="E45" i="3"/>
  <c r="D45" i="3"/>
  <c r="E44" i="3"/>
  <c r="D44" i="3"/>
  <c r="E43" i="3"/>
  <c r="D43" i="3"/>
  <c r="E42" i="3"/>
  <c r="D42" i="3"/>
  <c r="E41" i="3"/>
  <c r="D41" i="3"/>
  <c r="E40" i="3"/>
  <c r="D40" i="3"/>
  <c r="E39" i="3"/>
  <c r="D39" i="3"/>
  <c r="E38" i="3"/>
  <c r="D38" i="3"/>
  <c r="E37" i="3"/>
  <c r="D37" i="3"/>
  <c r="E36" i="3"/>
  <c r="D36" i="3"/>
  <c r="E35" i="3"/>
  <c r="D35" i="3"/>
  <c r="E34" i="3"/>
  <c r="D34" i="3"/>
  <c r="E33" i="3"/>
  <c r="D33" i="3"/>
  <c r="E32" i="3"/>
  <c r="D32" i="3"/>
  <c r="E31" i="3"/>
  <c r="D31" i="3"/>
  <c r="E30" i="3"/>
  <c r="D30" i="3"/>
  <c r="E29" i="3"/>
  <c r="D29" i="3"/>
  <c r="E28" i="3"/>
  <c r="D28" i="3"/>
  <c r="E27" i="3"/>
  <c r="D27" i="3"/>
  <c r="E26" i="3"/>
  <c r="D26" i="3"/>
  <c r="E25" i="3"/>
  <c r="D25" i="3"/>
  <c r="L12" i="3"/>
  <c r="L10" i="3"/>
  <c r="L11" i="3"/>
  <c r="L9" i="3"/>
  <c r="L8" i="3"/>
  <c r="L7" i="3"/>
  <c r="E2" i="3"/>
  <c r="D2" i="3"/>
</calcChain>
</file>

<file path=xl/comments1.xml><?xml version="1.0" encoding="utf-8"?>
<comments xmlns="http://schemas.openxmlformats.org/spreadsheetml/2006/main">
  <authors>
    <author>Wei Li</author>
  </authors>
  <commentList>
    <comment ref="L1" authorId="0" shapeId="0">
      <text>
        <r>
          <rPr>
            <b/>
            <sz val="9"/>
            <color indexed="81"/>
            <rFont val="Tahoma"/>
            <family val="2"/>
          </rPr>
          <t>Wei Li:</t>
        </r>
        <r>
          <rPr>
            <sz val="9"/>
            <color indexed="81"/>
            <rFont val="Tahoma"/>
            <family val="2"/>
          </rPr>
          <t xml:space="preserve">
temperature</t>
        </r>
      </text>
    </comment>
    <comment ref="M1" authorId="0" shapeId="0">
      <text>
        <r>
          <rPr>
            <b/>
            <sz val="9"/>
            <color indexed="81"/>
            <rFont val="Tahoma"/>
            <family val="2"/>
          </rPr>
          <t>Wei Li:</t>
        </r>
        <r>
          <rPr>
            <sz val="9"/>
            <color indexed="81"/>
            <rFont val="Tahoma"/>
            <family val="2"/>
          </rPr>
          <t xml:space="preserve">
temperature</t>
        </r>
      </text>
    </comment>
    <comment ref="P1" authorId="0" shapeId="0">
      <text>
        <r>
          <rPr>
            <b/>
            <sz val="9"/>
            <color indexed="81"/>
            <rFont val="Tahoma"/>
            <family val="2"/>
          </rPr>
          <t>Wei Li:</t>
        </r>
        <r>
          <rPr>
            <sz val="9"/>
            <color indexed="81"/>
            <rFont val="Tahoma"/>
            <family val="2"/>
          </rPr>
          <t xml:space="preserve">
Specific leaf area</t>
        </r>
      </text>
    </comment>
    <comment ref="L3" authorId="0" shapeId="0">
      <text>
        <r>
          <rPr>
            <b/>
            <sz val="9"/>
            <color indexed="81"/>
            <rFont val="Tahoma"/>
            <family val="2"/>
          </rPr>
          <t>Wei Li:</t>
        </r>
        <r>
          <rPr>
            <sz val="9"/>
            <color indexed="81"/>
            <rFont val="Tahoma"/>
            <family val="2"/>
          </rPr>
          <t xml:space="preserve">
day/night temperature</t>
        </r>
      </text>
    </comment>
    <comment ref="L4" authorId="0" shapeId="0">
      <text>
        <r>
          <rPr>
            <b/>
            <sz val="9"/>
            <color indexed="81"/>
            <rFont val="Tahoma"/>
            <family val="2"/>
          </rPr>
          <t>Wei Li:</t>
        </r>
        <r>
          <rPr>
            <sz val="9"/>
            <color indexed="81"/>
            <rFont val="Tahoma"/>
            <family val="2"/>
          </rPr>
          <t xml:space="preserve">
day/night temperature</t>
        </r>
      </text>
    </comment>
    <comment ref="L5" authorId="0" shapeId="0">
      <text>
        <r>
          <rPr>
            <b/>
            <sz val="9"/>
            <color indexed="81"/>
            <rFont val="Tahoma"/>
            <family val="2"/>
          </rPr>
          <t>Wei Li:</t>
        </r>
        <r>
          <rPr>
            <sz val="9"/>
            <color indexed="81"/>
            <rFont val="Tahoma"/>
            <family val="2"/>
          </rPr>
          <t xml:space="preserve">
day/night temperature</t>
        </r>
      </text>
    </comment>
    <comment ref="L6" authorId="0" shapeId="0">
      <text>
        <r>
          <rPr>
            <b/>
            <sz val="9"/>
            <color indexed="81"/>
            <rFont val="Tahoma"/>
            <family val="2"/>
          </rPr>
          <t>Wei Li:</t>
        </r>
        <r>
          <rPr>
            <sz val="9"/>
            <color indexed="81"/>
            <rFont val="Tahoma"/>
            <family val="2"/>
          </rPr>
          <t xml:space="preserve">
day/night temperature</t>
        </r>
      </text>
    </comment>
    <comment ref="J7" authorId="0" shapeId="0">
      <text>
        <r>
          <rPr>
            <b/>
            <sz val="9"/>
            <color indexed="81"/>
            <rFont val="Tahoma"/>
            <family val="2"/>
          </rPr>
          <t>Wei Li:</t>
        </r>
        <r>
          <rPr>
            <sz val="9"/>
            <color indexed="81"/>
            <rFont val="Tahoma"/>
            <family val="2"/>
          </rPr>
          <t xml:space="preserve">
read from Fig. 5</t>
        </r>
      </text>
    </comment>
    <comment ref="L7" authorId="0" shapeId="0">
      <text>
        <r>
          <rPr>
            <b/>
            <sz val="9"/>
            <color indexed="81"/>
            <rFont val="Tahoma"/>
            <family val="2"/>
          </rPr>
          <t>Wei Li:</t>
        </r>
        <r>
          <rPr>
            <sz val="9"/>
            <color indexed="81"/>
            <rFont val="Tahoma"/>
            <family val="2"/>
          </rPr>
          <t xml:space="preserve">
read from Fig. S6</t>
        </r>
      </text>
    </comment>
    <comment ref="J8" authorId="0" shapeId="0">
      <text>
        <r>
          <rPr>
            <b/>
            <sz val="9"/>
            <color indexed="81"/>
            <rFont val="Tahoma"/>
            <family val="2"/>
          </rPr>
          <t>Wei Li:</t>
        </r>
        <r>
          <rPr>
            <sz val="9"/>
            <color indexed="81"/>
            <rFont val="Tahoma"/>
            <family val="2"/>
          </rPr>
          <t xml:space="preserve">
read from Fig. 5</t>
        </r>
      </text>
    </comment>
    <comment ref="L8" authorId="0" shapeId="0">
      <text>
        <r>
          <rPr>
            <b/>
            <sz val="9"/>
            <color indexed="81"/>
            <rFont val="Tahoma"/>
            <family val="2"/>
          </rPr>
          <t>Wei Li:</t>
        </r>
        <r>
          <rPr>
            <sz val="9"/>
            <color indexed="81"/>
            <rFont val="Tahoma"/>
            <family val="2"/>
          </rPr>
          <t xml:space="preserve">
read from Fig. S6</t>
        </r>
      </text>
    </comment>
    <comment ref="J9" authorId="0" shapeId="0">
      <text>
        <r>
          <rPr>
            <b/>
            <sz val="9"/>
            <color indexed="81"/>
            <rFont val="Tahoma"/>
            <family val="2"/>
          </rPr>
          <t>Wei Li:</t>
        </r>
        <r>
          <rPr>
            <sz val="9"/>
            <color indexed="81"/>
            <rFont val="Tahoma"/>
            <family val="2"/>
          </rPr>
          <t xml:space="preserve">
read from Fig. 5</t>
        </r>
      </text>
    </comment>
    <comment ref="L9" authorId="0" shapeId="0">
      <text>
        <r>
          <rPr>
            <b/>
            <sz val="9"/>
            <color indexed="81"/>
            <rFont val="Tahoma"/>
            <family val="2"/>
          </rPr>
          <t>Wei Li:</t>
        </r>
        <r>
          <rPr>
            <sz val="9"/>
            <color indexed="81"/>
            <rFont val="Tahoma"/>
            <family val="2"/>
          </rPr>
          <t xml:space="preserve">
read from Fig. S6</t>
        </r>
      </text>
    </comment>
    <comment ref="J10" authorId="0" shapeId="0">
      <text>
        <r>
          <rPr>
            <b/>
            <sz val="9"/>
            <color indexed="81"/>
            <rFont val="Tahoma"/>
            <family val="2"/>
          </rPr>
          <t>Wei Li:</t>
        </r>
        <r>
          <rPr>
            <sz val="9"/>
            <color indexed="81"/>
            <rFont val="Tahoma"/>
            <family val="2"/>
          </rPr>
          <t xml:space="preserve">
read from Fig. 5</t>
        </r>
      </text>
    </comment>
    <comment ref="L10" authorId="0" shapeId="0">
      <text>
        <r>
          <rPr>
            <b/>
            <sz val="9"/>
            <color indexed="81"/>
            <rFont val="Tahoma"/>
            <family val="2"/>
          </rPr>
          <t>Wei Li:</t>
        </r>
        <r>
          <rPr>
            <sz val="9"/>
            <color indexed="81"/>
            <rFont val="Tahoma"/>
            <family val="2"/>
          </rPr>
          <t xml:space="preserve">
read from Fig. S6</t>
        </r>
      </text>
    </comment>
    <comment ref="J11" authorId="0" shapeId="0">
      <text>
        <r>
          <rPr>
            <b/>
            <sz val="9"/>
            <color indexed="81"/>
            <rFont val="Tahoma"/>
            <family val="2"/>
          </rPr>
          <t>Wei Li:</t>
        </r>
        <r>
          <rPr>
            <sz val="9"/>
            <color indexed="81"/>
            <rFont val="Tahoma"/>
            <family val="2"/>
          </rPr>
          <t xml:space="preserve">
read from Fig. 5</t>
        </r>
      </text>
    </comment>
    <comment ref="L11" authorId="0" shapeId="0">
      <text>
        <r>
          <rPr>
            <b/>
            <sz val="9"/>
            <color indexed="81"/>
            <rFont val="Tahoma"/>
            <family val="2"/>
          </rPr>
          <t>Wei Li:</t>
        </r>
        <r>
          <rPr>
            <sz val="9"/>
            <color indexed="81"/>
            <rFont val="Tahoma"/>
            <family val="2"/>
          </rPr>
          <t xml:space="preserve">
read from Fig. S6</t>
        </r>
      </text>
    </comment>
    <comment ref="J12" authorId="0" shapeId="0">
      <text>
        <r>
          <rPr>
            <b/>
            <sz val="9"/>
            <color indexed="81"/>
            <rFont val="Tahoma"/>
            <family val="2"/>
          </rPr>
          <t>Wei Li:</t>
        </r>
        <r>
          <rPr>
            <sz val="9"/>
            <color indexed="81"/>
            <rFont val="Tahoma"/>
            <family val="2"/>
          </rPr>
          <t xml:space="preserve">
read from Fig. 5</t>
        </r>
      </text>
    </comment>
    <comment ref="L12" authorId="0" shapeId="0">
      <text>
        <r>
          <rPr>
            <b/>
            <sz val="9"/>
            <color indexed="81"/>
            <rFont val="Tahoma"/>
            <family val="2"/>
          </rPr>
          <t>Wei Li:</t>
        </r>
        <r>
          <rPr>
            <sz val="9"/>
            <color indexed="81"/>
            <rFont val="Tahoma"/>
            <family val="2"/>
          </rPr>
          <t xml:space="preserve">
read from Fig. S6</t>
        </r>
      </text>
    </comment>
    <comment ref="L13" authorId="0" shapeId="0">
      <text>
        <r>
          <rPr>
            <b/>
            <sz val="9"/>
            <color indexed="81"/>
            <rFont val="Tahoma"/>
            <family val="2"/>
          </rPr>
          <t>Wei Li:</t>
        </r>
        <r>
          <rPr>
            <sz val="9"/>
            <color indexed="81"/>
            <rFont val="Tahoma"/>
            <family val="2"/>
          </rPr>
          <t xml:space="preserve">
day/night temperature</t>
        </r>
      </text>
    </comment>
    <comment ref="L14" authorId="0" shapeId="0">
      <text>
        <r>
          <rPr>
            <b/>
            <sz val="9"/>
            <color indexed="81"/>
            <rFont val="Tahoma"/>
            <family val="2"/>
          </rPr>
          <t>Wei Li:</t>
        </r>
        <r>
          <rPr>
            <sz val="9"/>
            <color indexed="81"/>
            <rFont val="Tahoma"/>
            <family val="2"/>
          </rPr>
          <t xml:space="preserve">
day/night temperature</t>
        </r>
      </text>
    </comment>
    <comment ref="L15" authorId="0" shapeId="0">
      <text>
        <r>
          <rPr>
            <b/>
            <sz val="9"/>
            <color indexed="81"/>
            <rFont val="Tahoma"/>
            <family val="2"/>
          </rPr>
          <t>Wei Li:</t>
        </r>
        <r>
          <rPr>
            <sz val="9"/>
            <color indexed="81"/>
            <rFont val="Tahoma"/>
            <family val="2"/>
          </rPr>
          <t xml:space="preserve">
day/night temperature</t>
        </r>
      </text>
    </comment>
    <comment ref="L16" authorId="0" shapeId="0">
      <text>
        <r>
          <rPr>
            <b/>
            <sz val="9"/>
            <color indexed="81"/>
            <rFont val="Tahoma"/>
            <family val="2"/>
          </rPr>
          <t>Wei Li:</t>
        </r>
        <r>
          <rPr>
            <sz val="9"/>
            <color indexed="81"/>
            <rFont val="Tahoma"/>
            <family val="2"/>
          </rPr>
          <t xml:space="preserve">
day/night temperature</t>
        </r>
      </text>
    </comment>
    <comment ref="L17" authorId="0" shapeId="0">
      <text>
        <r>
          <rPr>
            <b/>
            <sz val="9"/>
            <color indexed="81"/>
            <rFont val="Tahoma"/>
            <family val="2"/>
          </rPr>
          <t>Wei Li:</t>
        </r>
        <r>
          <rPr>
            <sz val="9"/>
            <color indexed="81"/>
            <rFont val="Tahoma"/>
            <family val="2"/>
          </rPr>
          <t xml:space="preserve">
day/night temperature</t>
        </r>
      </text>
    </comment>
    <comment ref="L18" authorId="0" shapeId="0">
      <text>
        <r>
          <rPr>
            <b/>
            <sz val="9"/>
            <color indexed="81"/>
            <rFont val="Tahoma"/>
            <family val="2"/>
          </rPr>
          <t>Wei Li:</t>
        </r>
        <r>
          <rPr>
            <sz val="9"/>
            <color indexed="81"/>
            <rFont val="Tahoma"/>
            <family val="2"/>
          </rPr>
          <t xml:space="preserve">
day/night temperature</t>
        </r>
      </text>
    </comment>
    <comment ref="L19" authorId="0" shapeId="0">
      <text>
        <r>
          <rPr>
            <b/>
            <sz val="9"/>
            <color indexed="81"/>
            <rFont val="Tahoma"/>
            <family val="2"/>
          </rPr>
          <t>Wei Li:</t>
        </r>
        <r>
          <rPr>
            <sz val="9"/>
            <color indexed="81"/>
            <rFont val="Tahoma"/>
            <family val="2"/>
          </rPr>
          <t xml:space="preserve">
day/night temperature</t>
        </r>
      </text>
    </comment>
    <comment ref="L20" authorId="0" shapeId="0">
      <text>
        <r>
          <rPr>
            <b/>
            <sz val="9"/>
            <color indexed="81"/>
            <rFont val="Tahoma"/>
            <family val="2"/>
          </rPr>
          <t>Wei Li:</t>
        </r>
        <r>
          <rPr>
            <sz val="9"/>
            <color indexed="81"/>
            <rFont val="Tahoma"/>
            <family val="2"/>
          </rPr>
          <t xml:space="preserve">
day/night temperature</t>
        </r>
      </text>
    </comment>
    <comment ref="L21" authorId="0" shapeId="0">
      <text>
        <r>
          <rPr>
            <b/>
            <sz val="9"/>
            <color indexed="81"/>
            <rFont val="Tahoma"/>
            <family val="2"/>
          </rPr>
          <t>Wei Li:</t>
        </r>
        <r>
          <rPr>
            <sz val="9"/>
            <color indexed="81"/>
            <rFont val="Tahoma"/>
            <family val="2"/>
          </rPr>
          <t xml:space="preserve">
day/night temperature</t>
        </r>
      </text>
    </comment>
    <comment ref="L22" authorId="0" shapeId="0">
      <text>
        <r>
          <rPr>
            <b/>
            <sz val="9"/>
            <color indexed="81"/>
            <rFont val="Tahoma"/>
            <family val="2"/>
          </rPr>
          <t>Wei Li:</t>
        </r>
        <r>
          <rPr>
            <sz val="9"/>
            <color indexed="81"/>
            <rFont val="Tahoma"/>
            <family val="2"/>
          </rPr>
          <t xml:space="preserve">
day/night temperature</t>
        </r>
      </text>
    </comment>
    <comment ref="L23" authorId="0" shapeId="0">
      <text>
        <r>
          <rPr>
            <b/>
            <sz val="9"/>
            <color indexed="81"/>
            <rFont val="Tahoma"/>
            <family val="2"/>
          </rPr>
          <t>Wei Li:</t>
        </r>
        <r>
          <rPr>
            <sz val="9"/>
            <color indexed="81"/>
            <rFont val="Tahoma"/>
            <family val="2"/>
          </rPr>
          <t xml:space="preserve">
day/night temperature</t>
        </r>
      </text>
    </comment>
    <comment ref="L24" authorId="0" shapeId="0">
      <text>
        <r>
          <rPr>
            <b/>
            <sz val="9"/>
            <color indexed="81"/>
            <rFont val="Tahoma"/>
            <family val="2"/>
          </rPr>
          <t>Wei Li:</t>
        </r>
        <r>
          <rPr>
            <sz val="9"/>
            <color indexed="81"/>
            <rFont val="Tahoma"/>
            <family val="2"/>
          </rPr>
          <t xml:space="preserve">
day/night temperature</t>
        </r>
      </text>
    </comment>
    <comment ref="L52" authorId="0" shapeId="0">
      <text>
        <r>
          <rPr>
            <b/>
            <sz val="9"/>
            <color indexed="81"/>
            <rFont val="Tahoma"/>
            <family val="2"/>
          </rPr>
          <t>Wei Li:</t>
        </r>
        <r>
          <rPr>
            <sz val="9"/>
            <color indexed="81"/>
            <rFont val="Tahoma"/>
            <family val="2"/>
          </rPr>
          <t xml:space="preserve">
day/night temperature</t>
        </r>
      </text>
    </comment>
    <comment ref="L53" authorId="0" shapeId="0">
      <text>
        <r>
          <rPr>
            <b/>
            <sz val="9"/>
            <color indexed="81"/>
            <rFont val="Tahoma"/>
            <family val="2"/>
          </rPr>
          <t>Wei Li:</t>
        </r>
        <r>
          <rPr>
            <sz val="9"/>
            <color indexed="81"/>
            <rFont val="Tahoma"/>
            <family val="2"/>
          </rPr>
          <t xml:space="preserve">
day/night temperature</t>
        </r>
      </text>
    </comment>
    <comment ref="L54" authorId="0" shapeId="0">
      <text>
        <r>
          <rPr>
            <b/>
            <sz val="9"/>
            <color indexed="81"/>
            <rFont val="Tahoma"/>
            <family val="2"/>
          </rPr>
          <t>Wei Li:</t>
        </r>
        <r>
          <rPr>
            <sz val="9"/>
            <color indexed="81"/>
            <rFont val="Tahoma"/>
            <family val="2"/>
          </rPr>
          <t xml:space="preserve">
day/night temperature</t>
        </r>
      </text>
    </comment>
    <comment ref="L55" authorId="0" shapeId="0">
      <text>
        <r>
          <rPr>
            <b/>
            <sz val="9"/>
            <color indexed="81"/>
            <rFont val="Tahoma"/>
            <family val="2"/>
          </rPr>
          <t>Wei Li:</t>
        </r>
        <r>
          <rPr>
            <sz val="9"/>
            <color indexed="81"/>
            <rFont val="Tahoma"/>
            <family val="2"/>
          </rPr>
          <t xml:space="preserve">
day/night temperature</t>
        </r>
      </text>
    </comment>
    <comment ref="L56" authorId="0" shapeId="0">
      <text>
        <r>
          <rPr>
            <b/>
            <sz val="9"/>
            <color indexed="81"/>
            <rFont val="Tahoma"/>
            <family val="2"/>
          </rPr>
          <t>Wei Li:</t>
        </r>
        <r>
          <rPr>
            <sz val="9"/>
            <color indexed="81"/>
            <rFont val="Tahoma"/>
            <family val="2"/>
          </rPr>
          <t xml:space="preserve">
day/night temperature</t>
        </r>
      </text>
    </comment>
    <comment ref="A68" authorId="0" shapeId="0">
      <text>
        <r>
          <rPr>
            <b/>
            <sz val="9"/>
            <color indexed="81"/>
            <rFont val="Tahoma"/>
            <family val="2"/>
          </rPr>
          <t>Wei Li:</t>
        </r>
        <r>
          <rPr>
            <sz val="9"/>
            <color indexed="81"/>
            <rFont val="Tahoma"/>
            <family val="2"/>
          </rPr>
          <t xml:space="preserve">
LeBauer_10_BETYdb_Biofuel Ecophysiological Traits and Yields Database</t>
        </r>
      </text>
    </comment>
    <comment ref="J112" authorId="0" shapeId="0">
      <text>
        <r>
          <rPr>
            <b/>
            <sz val="9"/>
            <color indexed="81"/>
            <rFont val="Tahoma"/>
            <family val="2"/>
          </rPr>
          <t>Wei Li:</t>
        </r>
        <r>
          <rPr>
            <sz val="9"/>
            <color indexed="81"/>
            <rFont val="Tahoma"/>
            <family val="2"/>
          </rPr>
          <t xml:space="preserve">
read from Fig. 8</t>
        </r>
      </text>
    </comment>
    <comment ref="J113" authorId="0" shapeId="0">
      <text>
        <r>
          <rPr>
            <b/>
            <sz val="9"/>
            <color indexed="81"/>
            <rFont val="Tahoma"/>
            <family val="2"/>
          </rPr>
          <t>Wei Li:</t>
        </r>
        <r>
          <rPr>
            <sz val="9"/>
            <color indexed="81"/>
            <rFont val="Tahoma"/>
            <family val="2"/>
          </rPr>
          <t xml:space="preserve">
read from Fig. 8</t>
        </r>
      </text>
    </comment>
    <comment ref="J114" authorId="0" shapeId="0">
      <text>
        <r>
          <rPr>
            <b/>
            <sz val="9"/>
            <color indexed="81"/>
            <rFont val="Tahoma"/>
            <family val="2"/>
          </rPr>
          <t>Wei Li:</t>
        </r>
        <r>
          <rPr>
            <sz val="9"/>
            <color indexed="81"/>
            <rFont val="Tahoma"/>
            <family val="2"/>
          </rPr>
          <t xml:space="preserve">
read from Fig. 8</t>
        </r>
      </text>
    </comment>
    <comment ref="J115" authorId="0" shapeId="0">
      <text>
        <r>
          <rPr>
            <b/>
            <sz val="9"/>
            <color indexed="81"/>
            <rFont val="Tahoma"/>
            <family val="2"/>
          </rPr>
          <t>Wei Li:</t>
        </r>
        <r>
          <rPr>
            <sz val="9"/>
            <color indexed="81"/>
            <rFont val="Tahoma"/>
            <family val="2"/>
          </rPr>
          <t xml:space="preserve">
read from Fig. 8</t>
        </r>
      </text>
    </comment>
    <comment ref="L116" authorId="0" shapeId="0">
      <text>
        <r>
          <rPr>
            <b/>
            <sz val="9"/>
            <color indexed="81"/>
            <rFont val="Tahoma"/>
            <family val="2"/>
          </rPr>
          <t>Wei Li:</t>
        </r>
        <r>
          <rPr>
            <sz val="9"/>
            <color indexed="81"/>
            <rFont val="Tahoma"/>
            <family val="2"/>
          </rPr>
          <t xml:space="preserve">
day/night temperature</t>
        </r>
      </text>
    </comment>
    <comment ref="N219" authorId="0" shapeId="0">
      <text>
        <r>
          <rPr>
            <b/>
            <sz val="10"/>
            <color indexed="81"/>
            <rFont val="Calibri"/>
            <family val="2"/>
          </rPr>
          <t>Wei Li:</t>
        </r>
        <r>
          <rPr>
            <sz val="10"/>
            <color indexed="81"/>
            <rFont val="Calibri"/>
            <family val="2"/>
          </rPr>
          <t xml:space="preserve">
J_PSII</t>
        </r>
      </text>
    </comment>
    <comment ref="N220" authorId="0" shapeId="0">
      <text>
        <r>
          <rPr>
            <b/>
            <sz val="10"/>
            <color indexed="81"/>
            <rFont val="Calibri"/>
            <family val="2"/>
          </rPr>
          <t>Wei Li:</t>
        </r>
        <r>
          <rPr>
            <sz val="10"/>
            <color indexed="81"/>
            <rFont val="Calibri"/>
            <family val="2"/>
          </rPr>
          <t xml:space="preserve">
J_PSII</t>
        </r>
      </text>
    </comment>
    <comment ref="P221" authorId="0" shapeId="0">
      <text>
        <r>
          <rPr>
            <b/>
            <sz val="10"/>
            <color indexed="81"/>
            <rFont val="Calibri"/>
            <family val="2"/>
          </rPr>
          <t>Wei Li:</t>
        </r>
        <r>
          <rPr>
            <sz val="10"/>
            <color indexed="81"/>
            <rFont val="Calibri"/>
            <family val="2"/>
          </rPr>
          <t xml:space="preserve">
Table 2</t>
        </r>
      </text>
    </comment>
    <comment ref="P222" authorId="0" shapeId="0">
      <text>
        <r>
          <rPr>
            <b/>
            <sz val="10"/>
            <color indexed="81"/>
            <rFont val="Calibri"/>
            <family val="2"/>
          </rPr>
          <t>Wei Li:</t>
        </r>
        <r>
          <rPr>
            <sz val="10"/>
            <color indexed="81"/>
            <rFont val="Calibri"/>
            <family val="2"/>
          </rPr>
          <t xml:space="preserve">
Table 2</t>
        </r>
      </text>
    </comment>
    <comment ref="P223" authorId="0" shapeId="0">
      <text>
        <r>
          <rPr>
            <b/>
            <sz val="10"/>
            <color indexed="81"/>
            <rFont val="Calibri"/>
            <family val="2"/>
          </rPr>
          <t>Wei Li:</t>
        </r>
        <r>
          <rPr>
            <sz val="10"/>
            <color indexed="81"/>
            <rFont val="Calibri"/>
            <family val="2"/>
          </rPr>
          <t xml:space="preserve">
Table 2</t>
        </r>
      </text>
    </comment>
    <comment ref="P224" authorId="0" shapeId="0">
      <text>
        <r>
          <rPr>
            <b/>
            <sz val="10"/>
            <color indexed="81"/>
            <rFont val="Calibri"/>
            <family val="2"/>
          </rPr>
          <t>Wei Li:</t>
        </r>
        <r>
          <rPr>
            <sz val="10"/>
            <color indexed="81"/>
            <rFont val="Calibri"/>
            <family val="2"/>
          </rPr>
          <t xml:space="preserve">
Table 2</t>
        </r>
      </text>
    </comment>
    <comment ref="P225" authorId="0" shapeId="0">
      <text>
        <r>
          <rPr>
            <b/>
            <sz val="10"/>
            <color indexed="81"/>
            <rFont val="Calibri"/>
            <family val="2"/>
          </rPr>
          <t>Wei Li:</t>
        </r>
        <r>
          <rPr>
            <sz val="10"/>
            <color indexed="81"/>
            <rFont val="Calibri"/>
            <family val="2"/>
          </rPr>
          <t xml:space="preserve">
Table 2</t>
        </r>
      </text>
    </comment>
    <comment ref="P226" authorId="0" shapeId="0">
      <text>
        <r>
          <rPr>
            <b/>
            <sz val="10"/>
            <color indexed="81"/>
            <rFont val="Calibri"/>
            <family val="2"/>
          </rPr>
          <t>Wei Li:</t>
        </r>
        <r>
          <rPr>
            <sz val="10"/>
            <color indexed="81"/>
            <rFont val="Calibri"/>
            <family val="2"/>
          </rPr>
          <t xml:space="preserve">
Table 2</t>
        </r>
      </text>
    </comment>
    <comment ref="P227" authorId="0" shapeId="0">
      <text>
        <r>
          <rPr>
            <b/>
            <sz val="10"/>
            <color indexed="81"/>
            <rFont val="Calibri"/>
            <family val="2"/>
          </rPr>
          <t>Wei Li:</t>
        </r>
        <r>
          <rPr>
            <sz val="10"/>
            <color indexed="81"/>
            <rFont val="Calibri"/>
            <family val="2"/>
          </rPr>
          <t xml:space="preserve">
Table 2</t>
        </r>
      </text>
    </comment>
    <comment ref="P228" authorId="0" shapeId="0">
      <text>
        <r>
          <rPr>
            <b/>
            <sz val="10"/>
            <color indexed="81"/>
            <rFont val="Calibri"/>
            <family val="2"/>
          </rPr>
          <t>Wei Li:</t>
        </r>
        <r>
          <rPr>
            <sz val="10"/>
            <color indexed="81"/>
            <rFont val="Calibri"/>
            <family val="2"/>
          </rPr>
          <t xml:space="preserve">
Table 2</t>
        </r>
      </text>
    </comment>
    <comment ref="P229" authorId="0" shapeId="0">
      <text>
        <r>
          <rPr>
            <b/>
            <sz val="10"/>
            <color indexed="81"/>
            <rFont val="Calibri"/>
            <family val="2"/>
          </rPr>
          <t>Wei Li:</t>
        </r>
        <r>
          <rPr>
            <sz val="10"/>
            <color indexed="81"/>
            <rFont val="Calibri"/>
            <family val="2"/>
          </rPr>
          <t xml:space="preserve">
Table 2</t>
        </r>
      </text>
    </comment>
    <comment ref="P230" authorId="0" shapeId="0">
      <text>
        <r>
          <rPr>
            <b/>
            <sz val="10"/>
            <color indexed="81"/>
            <rFont val="Calibri"/>
            <family val="2"/>
          </rPr>
          <t>Wei Li:</t>
        </r>
        <r>
          <rPr>
            <sz val="10"/>
            <color indexed="81"/>
            <rFont val="Calibri"/>
            <family val="2"/>
          </rPr>
          <t xml:space="preserve">
Table 2</t>
        </r>
      </text>
    </comment>
    <comment ref="P231" authorId="0" shapeId="0">
      <text>
        <r>
          <rPr>
            <b/>
            <sz val="10"/>
            <color indexed="81"/>
            <rFont val="Calibri"/>
            <family val="2"/>
          </rPr>
          <t>Wei Li:</t>
        </r>
        <r>
          <rPr>
            <sz val="10"/>
            <color indexed="81"/>
            <rFont val="Calibri"/>
            <family val="2"/>
          </rPr>
          <t xml:space="preserve">
Table 2</t>
        </r>
      </text>
    </comment>
    <comment ref="P232" authorId="0" shapeId="0">
      <text>
        <r>
          <rPr>
            <b/>
            <sz val="10"/>
            <color indexed="81"/>
            <rFont val="Calibri"/>
            <family val="2"/>
          </rPr>
          <t>Wei Li:</t>
        </r>
        <r>
          <rPr>
            <sz val="10"/>
            <color indexed="81"/>
            <rFont val="Calibri"/>
            <family val="2"/>
          </rPr>
          <t xml:space="preserve">
Table 2</t>
        </r>
      </text>
    </comment>
    <comment ref="P233" authorId="0" shapeId="0">
      <text>
        <r>
          <rPr>
            <b/>
            <sz val="10"/>
            <color indexed="81"/>
            <rFont val="Calibri"/>
            <family val="2"/>
          </rPr>
          <t>Wei Li:</t>
        </r>
        <r>
          <rPr>
            <sz val="10"/>
            <color indexed="81"/>
            <rFont val="Calibri"/>
            <family val="2"/>
          </rPr>
          <t xml:space="preserve">
Table 2</t>
        </r>
      </text>
    </comment>
  </commentList>
</comments>
</file>

<file path=xl/sharedStrings.xml><?xml version="1.0" encoding="utf-8"?>
<sst xmlns="http://schemas.openxmlformats.org/spreadsheetml/2006/main" count="2350" uniqueCount="350">
  <si>
    <t>Lat</t>
  </si>
  <si>
    <t>Lon</t>
  </si>
  <si>
    <t>Eucalyptus</t>
  </si>
  <si>
    <t>USA</t>
  </si>
  <si>
    <t>Poplar</t>
  </si>
  <si>
    <t>Dowell et al., 2009</t>
  </si>
  <si>
    <t>Portugal</t>
  </si>
  <si>
    <t>Miscanthus</t>
  </si>
  <si>
    <t>Country</t>
  </si>
  <si>
    <t>Site</t>
  </si>
  <si>
    <t>Sweden</t>
  </si>
  <si>
    <t>France</t>
  </si>
  <si>
    <t>Italy</t>
  </si>
  <si>
    <t>UK</t>
  </si>
  <si>
    <t>aboveground</t>
  </si>
  <si>
    <t>Adegbidi et al., 2001</t>
  </si>
  <si>
    <t>Willow</t>
  </si>
  <si>
    <t>P. deltoides x P. nigra</t>
  </si>
  <si>
    <t>Urbana</t>
  </si>
  <si>
    <t>Switchgrass</t>
  </si>
  <si>
    <t>Panicum virgatum</t>
  </si>
  <si>
    <t>yield</t>
  </si>
  <si>
    <t>E. grandis</t>
  </si>
  <si>
    <t>India</t>
  </si>
  <si>
    <t>Croatia</t>
  </si>
  <si>
    <t>Christersson, 1986</t>
  </si>
  <si>
    <t>M. sacchariflorus</t>
  </si>
  <si>
    <t>DeBell et al., 1993</t>
  </si>
  <si>
    <t>China</t>
  </si>
  <si>
    <t>M. sinensis</t>
  </si>
  <si>
    <t>Lindegaard et al., 2011</t>
  </si>
  <si>
    <t>Australia</t>
  </si>
  <si>
    <t>Reference</t>
  </si>
  <si>
    <t>Types</t>
  </si>
  <si>
    <t>Species</t>
  </si>
  <si>
    <t>Note</t>
  </si>
  <si>
    <t>Forrester et al., 2010, FEM2</t>
  </si>
  <si>
    <t>E. nitens</t>
  </si>
  <si>
    <t>Forrester et al., 2013, FEM</t>
  </si>
  <si>
    <t>Gazarini et al., 1990</t>
  </si>
  <si>
    <t>control</t>
  </si>
  <si>
    <t>Auclair and Bouvarel, 1992</t>
  </si>
  <si>
    <t>Kajba and Katièiæ, 2011</t>
  </si>
  <si>
    <t>Heilman and Peabody Jr., 1981</t>
  </si>
  <si>
    <t>Lodhiyal et al., 1995</t>
  </si>
  <si>
    <t>Panicum virgatum L.</t>
  </si>
  <si>
    <t>Strong and Hansen, 1993</t>
  </si>
  <si>
    <t>Verwijst, 1991</t>
  </si>
  <si>
    <t>Ultuna, Uppsala</t>
  </si>
  <si>
    <t>QG, Qingyang, Gansu</t>
  </si>
  <si>
    <t>M. lutarioriparius</t>
  </si>
  <si>
    <t>Han et al., 2010</t>
  </si>
  <si>
    <t>E. saligna</t>
  </si>
  <si>
    <t>Liu, 2012</t>
  </si>
  <si>
    <t>Wen, 2006</t>
  </si>
  <si>
    <t>Xiang, 2012</t>
  </si>
  <si>
    <t>Zhou et al., 2010, CJAE</t>
  </si>
  <si>
    <t>Zhou et al., 2013, JTSB</t>
  </si>
  <si>
    <t>Song et al., 2010, JNFU</t>
  </si>
  <si>
    <t>Frederick et al., 1985</t>
  </si>
  <si>
    <t>New Zealand</t>
  </si>
  <si>
    <t>E. globulus</t>
  </si>
  <si>
    <t>E. viminalis</t>
  </si>
  <si>
    <t>E. obliqua</t>
  </si>
  <si>
    <t>E. globoidea</t>
  </si>
  <si>
    <t>Xue et al., 2010, JIMFST</t>
  </si>
  <si>
    <t>Vcmax</t>
  </si>
  <si>
    <t>Method</t>
  </si>
  <si>
    <t>umol/m2/s</t>
  </si>
  <si>
    <t>T_vcmax</t>
  </si>
  <si>
    <t>North Carolina</t>
  </si>
  <si>
    <t>Time_measured</t>
  </si>
  <si>
    <t>Jun-Oct, 2010</t>
  </si>
  <si>
    <t>Wang et al., 2012, GCBB</t>
  </si>
  <si>
    <t>Albaugh et al., 2014, AFM</t>
  </si>
  <si>
    <t>Miscanthus x giganteus</t>
  </si>
  <si>
    <t>Mitchell, 2012, Thesis</t>
  </si>
  <si>
    <t>14/12</t>
  </si>
  <si>
    <t>28/25</t>
  </si>
  <si>
    <t>Yan et al., 2015, GCBB</t>
  </si>
  <si>
    <t>JH, Jiangxia, Hubei</t>
  </si>
  <si>
    <t>Jul-Oct, 2011</t>
  </si>
  <si>
    <t>Jun-Oct, 2011</t>
  </si>
  <si>
    <t>Oparah, 2012, Thesis</t>
  </si>
  <si>
    <t>E. argophloia</t>
  </si>
  <si>
    <t xml:space="preserve"> 10/5</t>
  </si>
  <si>
    <t xml:space="preserve"> 22/12</t>
  </si>
  <si>
    <t xml:space="preserve"> 36/16</t>
  </si>
  <si>
    <t>E. bosistoana</t>
  </si>
  <si>
    <t>E. fastigata</t>
  </si>
  <si>
    <t>Sharwood et al., 2017, JEB</t>
  </si>
  <si>
    <t>Albany, Vic</t>
  </si>
  <si>
    <t>Lin et al., 2013, TP; Lin, 2012, Thesis</t>
  </si>
  <si>
    <t>Richmond, NSW</t>
  </si>
  <si>
    <t>Aug, 2008</t>
  </si>
  <si>
    <t>Nov, 2008</t>
  </si>
  <si>
    <t>Feb, 2009</t>
  </si>
  <si>
    <t>E. crebra</t>
  </si>
  <si>
    <t>E. tereticornis</t>
  </si>
  <si>
    <t>E. melliodora</t>
  </si>
  <si>
    <t>E. cladocalyx</t>
  </si>
  <si>
    <t>E. dunnii</t>
  </si>
  <si>
    <t>field measurement</t>
  </si>
  <si>
    <t>Grassi et al., 2002, PCE</t>
  </si>
  <si>
    <t>N1, nutrient addition level</t>
  </si>
  <si>
    <t>N3, nutrient addition level</t>
  </si>
  <si>
    <t>N4, nutrient addition level</t>
  </si>
  <si>
    <t>N5, nutrient addition level</t>
  </si>
  <si>
    <t>Wang et al., 2008, JEB</t>
  </si>
  <si>
    <t>New Franklin, MO</t>
  </si>
  <si>
    <t xml:space="preserve"> 25/20</t>
  </si>
  <si>
    <t>Populus. deltoides x P. nigra, I45/51</t>
  </si>
  <si>
    <t>Populus. deltoides x P. nigra, Eugeneii</t>
  </si>
  <si>
    <t>Populus. deltoides, 26C6R51</t>
  </si>
  <si>
    <t>Populus. deltoides, 22059</t>
  </si>
  <si>
    <t>Populus. deltoides, 1112</t>
  </si>
  <si>
    <t>review</t>
  </si>
  <si>
    <t>E. pauciflora</t>
  </si>
  <si>
    <t>Populus deltoides</t>
  </si>
  <si>
    <t>Populus euramericana</t>
  </si>
  <si>
    <t>Populus fremontii</t>
  </si>
  <si>
    <t>Populus grandidentata</t>
  </si>
  <si>
    <t>Populus tremuloides</t>
  </si>
  <si>
    <t>Salix sp.</t>
  </si>
  <si>
    <t>Jun, 1990</t>
  </si>
  <si>
    <t>University of Wisconsin Biotron</t>
  </si>
  <si>
    <t>May-Sep, 1986</t>
  </si>
  <si>
    <t>Desert Research Institute, Reno, Nevada</t>
  </si>
  <si>
    <t>Brindabella Ranges, Canberra</t>
  </si>
  <si>
    <t>glasshouse/chamber experiment</t>
  </si>
  <si>
    <t>glasshouse experiment</t>
  </si>
  <si>
    <t>chamber experiment</t>
  </si>
  <si>
    <t>Pellston, MI</t>
  </si>
  <si>
    <t>Tuscania</t>
  </si>
  <si>
    <t>Palmerston North</t>
  </si>
  <si>
    <t>Saare</t>
  </si>
  <si>
    <t>Populus alba</t>
  </si>
  <si>
    <t>Nfert</t>
  </si>
  <si>
    <t>Control</t>
  </si>
  <si>
    <t>elevated co2</t>
  </si>
  <si>
    <t>observational</t>
  </si>
  <si>
    <t>Treatment</t>
  </si>
  <si>
    <t>2009 Oct 5</t>
  </si>
  <si>
    <t>2009 Sep 17</t>
  </si>
  <si>
    <t>2009 Aug 27</t>
  </si>
  <si>
    <t>2009 Jul 23</t>
  </si>
  <si>
    <t>2009 Jun 15</t>
  </si>
  <si>
    <t>2002 Jun 1 (Europe/Rome)</t>
  </si>
  <si>
    <t>Estonia</t>
  </si>
  <si>
    <t>Sep, 2000</t>
  </si>
  <si>
    <t>Merilo et al., 2006, EJFR</t>
  </si>
  <si>
    <t>Fertilized Sun</t>
  </si>
  <si>
    <t>Control Shade</t>
  </si>
  <si>
    <t>Control Sun</t>
  </si>
  <si>
    <t>Salix dasyclados Wimm. clone 81090</t>
  </si>
  <si>
    <t>Fertilized shade</t>
  </si>
  <si>
    <t>Salix viminalis L. clone 78183</t>
  </si>
  <si>
    <t>Salix viminalis L. clone 78021</t>
  </si>
  <si>
    <t>Wang et al., 2010, GCBB</t>
  </si>
  <si>
    <t>Guo and Trotter, 20014, FPB</t>
  </si>
  <si>
    <t xml:space="preserve"> 22/15</t>
  </si>
  <si>
    <t>chamber room</t>
  </si>
  <si>
    <t>Bernacchi et al., 2003</t>
  </si>
  <si>
    <t>Populus nigra</t>
  </si>
  <si>
    <t>Populus x euramericana</t>
  </si>
  <si>
    <t>Jmax</t>
  </si>
  <si>
    <t>Jmax_Unit</t>
  </si>
  <si>
    <t>Vcmax_Unit</t>
  </si>
  <si>
    <t>SLA</t>
  </si>
  <si>
    <t>m2 g-1</t>
  </si>
  <si>
    <t>Week of Jul 22, 1998</t>
  </si>
  <si>
    <t>Week of Jul 23, 1998</t>
  </si>
  <si>
    <t>Week of Aug 23, 1997</t>
  </si>
  <si>
    <t>Week of Jun 30, 1997</t>
  </si>
  <si>
    <t>Season: SON 1995</t>
  </si>
  <si>
    <t>10.0 mM N</t>
  </si>
  <si>
    <t>1.0 mM N</t>
  </si>
  <si>
    <t>0.3 mM N</t>
  </si>
  <si>
    <t>dry</t>
  </si>
  <si>
    <t>watered</t>
  </si>
  <si>
    <t>1989 Jun 20</t>
  </si>
  <si>
    <t>1989 Jun 9</t>
  </si>
  <si>
    <t>1989 May 31</t>
  </si>
  <si>
    <t>Salix</t>
  </si>
  <si>
    <t>Observational</t>
  </si>
  <si>
    <t>Populus</t>
  </si>
  <si>
    <t>Week of Jun 2, 1983</t>
  </si>
  <si>
    <t>unburned</t>
  </si>
  <si>
    <t>burned</t>
  </si>
  <si>
    <t>Panicum virgatum Cave-In-Rock</t>
  </si>
  <si>
    <t>Panicum virgatum Pathfinder</t>
  </si>
  <si>
    <t>Panicum virgatum Greenville</t>
  </si>
  <si>
    <t>Panicum virgatum Alamo</t>
  </si>
  <si>
    <t>Panicum virgatum Shelter</t>
  </si>
  <si>
    <t>Panicum virgatum Kanlow</t>
  </si>
  <si>
    <t>Panicum virgatum Forestburg</t>
  </si>
  <si>
    <t>Panicum virgatum Cathage</t>
  </si>
  <si>
    <t>Panicum virgatum Blackwell</t>
  </si>
  <si>
    <t>Byrd and May II, 2000, CS</t>
  </si>
  <si>
    <t>Houston, TX</t>
  </si>
  <si>
    <t>greenhouse experiment</t>
  </si>
  <si>
    <t>Trocsanyi et al., 2009, BB</t>
  </si>
  <si>
    <t>Blackburg, VA</t>
  </si>
  <si>
    <t>Weih and Ronnberg-Wastljung, 2007</t>
  </si>
  <si>
    <t>field trial</t>
  </si>
  <si>
    <t>Marron et al., 2007, EEB</t>
  </si>
  <si>
    <t>field experiment</t>
  </si>
  <si>
    <t>Loire Valley, Orleans</t>
  </si>
  <si>
    <t>Cavallermaggiore, Po valley</t>
  </si>
  <si>
    <t>Knapp, 1985, Ecology</t>
  </si>
  <si>
    <t>Konza</t>
  </si>
  <si>
    <t>Dohleman et al., 2009, PCE</t>
  </si>
  <si>
    <t>University of Illinois Urbana-Champaign</t>
  </si>
  <si>
    <t>SLA_Unit</t>
  </si>
  <si>
    <t>Whitehead and Beadle, 2004, FEM</t>
  </si>
  <si>
    <t>native forest</t>
  </si>
  <si>
    <t>E. behriana</t>
  </si>
  <si>
    <t>E. incressata</t>
  </si>
  <si>
    <t>E. maculata</t>
  </si>
  <si>
    <t>E. pilularis</t>
  </si>
  <si>
    <t>plantation species</t>
  </si>
  <si>
    <t>controlled environment species</t>
  </si>
  <si>
    <t>E. macrorhyncha</t>
  </si>
  <si>
    <t>E. goniocalys</t>
  </si>
  <si>
    <t>T_average</t>
  </si>
  <si>
    <t>PFT</t>
  </si>
  <si>
    <t>No. in Dataset</t>
  </si>
  <si>
    <t>Biomass</t>
  </si>
  <si>
    <t>Difference between model and observation</t>
  </si>
  <si>
    <t>Possible reasons for the difference</t>
  </si>
  <si>
    <t>Eucalypt</t>
  </si>
  <si>
    <t>Consistent in the first years but underestimate after 6 years</t>
  </si>
  <si>
    <t>Not sure.</t>
  </si>
  <si>
    <t>Very consistent</t>
  </si>
  <si>
    <t>Not needed.</t>
  </si>
  <si>
    <t>Understimate at Age 3</t>
  </si>
  <si>
    <t>aboveground+belowground</t>
  </si>
  <si>
    <t>Overestimate in the first 2 years</t>
  </si>
  <si>
    <t>Large spacing of plantation in the field.</t>
  </si>
  <si>
    <t>Overestimate at all ages</t>
  </si>
  <si>
    <t>Consistent in the first years but underestimate after 4 years</t>
  </si>
  <si>
    <t>Generally consistent</t>
  </si>
  <si>
    <t>Uderestimate at all ages, especially after 5 years</t>
  </si>
  <si>
    <t>Fertilization in the field.</t>
  </si>
  <si>
    <t>Underestimate at all ages</t>
  </si>
  <si>
    <t>Consistent in the first 3 years but underestimating afterward</t>
  </si>
  <si>
    <t>Underestimate</t>
  </si>
  <si>
    <t>Uderestimate at all ages</t>
  </si>
  <si>
    <t>Slightly underestimate</t>
  </si>
  <si>
    <t>Consistent at age 4 but overestimate at Age 8</t>
  </si>
  <si>
    <t>Consistent at age 2 but underestimating afterward</t>
  </si>
  <si>
    <t>Consistent at age 1 and 4 but underestimate at age 2, 5 and 6</t>
  </si>
  <si>
    <t>Overestimate</t>
  </si>
  <si>
    <t>Irrigation and heavy fertilization in the field.</t>
  </si>
  <si>
    <t>Irrigation and fertilization in the field.</t>
  </si>
  <si>
    <t>Site number</t>
  </si>
  <si>
    <t>Field measurements from a range of different clone types.</t>
  </si>
  <si>
    <t>Heavy fertilization in the field.</t>
  </si>
  <si>
    <t>Same as above.</t>
  </si>
  <si>
    <t>Consistent at age 5 and slightly overestimate afterward</t>
  </si>
  <si>
    <t>From a range of different spacing and harvest cycles (rotation length) in the field.</t>
  </si>
  <si>
    <t>This site only have one single genotype while values at Site #13 and #15 are the average of several genotypes.</t>
  </si>
  <si>
    <t>Improved genotype.</t>
  </si>
  <si>
    <t>Planted on the poor sandy land.</t>
  </si>
  <si>
    <t>Not sure</t>
  </si>
  <si>
    <t>From a range of different willow varieties/genotypes. Lindegaard et al. (2011) also claimed that it is a trail study and can generate higher yields than large-scale commercial plantations because of the differences in land quality and  practice guidelines (e.g. cutting, harvest index).</t>
  </si>
  <si>
    <t>Variable</t>
  </si>
  <si>
    <t>Name</t>
  </si>
  <si>
    <t>Unit</t>
  </si>
  <si>
    <t>Coefficient sign</t>
  </si>
  <si>
    <t>p value</t>
  </si>
  <si>
    <t>constant</t>
  </si>
  <si>
    <t>constant in the regression</t>
  </si>
  <si>
    <t>-</t>
  </si>
  <si>
    <t>+</t>
  </si>
  <si>
    <t>PFT types</t>
  </si>
  <si>
    <t>Tair</t>
  </si>
  <si>
    <t>air temperature</t>
  </si>
  <si>
    <t>K</t>
  </si>
  <si>
    <t>Rainf</t>
  </si>
  <si>
    <t>rainfall</t>
  </si>
  <si>
    <t>LWdown</t>
  </si>
  <si>
    <t>long-wave radiation</t>
  </si>
  <si>
    <t>SWdown</t>
  </si>
  <si>
    <t>short-wave radiation</t>
  </si>
  <si>
    <t>Qair</t>
  </si>
  <si>
    <t>specific humidity</t>
  </si>
  <si>
    <t>PSurf</t>
  </si>
  <si>
    <t>air pressure</t>
  </si>
  <si>
    <t>Pa</t>
  </si>
  <si>
    <t>Snowf</t>
  </si>
  <si>
    <t>snowfall</t>
  </si>
  <si>
    <t>Wind_E</t>
  </si>
  <si>
    <t>wind speed in the direction of east</t>
  </si>
  <si>
    <t>Wind_N</t>
  </si>
  <si>
    <t>wind speed in the direction of north</t>
  </si>
  <si>
    <t>Kirschbaum and Tompkins, 1990, AJPP; Wullschleger, 1993, JEB</t>
  </si>
  <si>
    <t>Kirschbaum, 1987, Planta; Wullschleger, 1993, JEB</t>
  </si>
  <si>
    <t>Kirschbaum, 1988, PCE; Wullschleger, 1993, JEB</t>
  </si>
  <si>
    <t>Kirschbaum and Farquhar, 1984, AJPP; Wullschleger, 1993, JEB</t>
  </si>
  <si>
    <t>Kuppers, 1987, PCE; Wullschleger, 1993, JEB</t>
  </si>
  <si>
    <t>Regehr et al., 1975, Photosynthetica; Wullschleger, 1993, JEB</t>
  </si>
  <si>
    <t>JEB; Gaudillere and Mousseau, 1989, OP; Wullschleger, 1993, JEB</t>
  </si>
  <si>
    <t>Sage and Sharkey, 1987, PP; Wullschleger, 1993, JEB</t>
  </si>
  <si>
    <t>Jurik et al., 1984, PP; Wullschleger, 1993, JEB</t>
  </si>
  <si>
    <t>Sharkey et al., 1991, PCE; Wullschleger, 1993, JEB</t>
  </si>
  <si>
    <t>Ogren and Oquist, 1985, Planta; Wullschleger, 1993, JEB</t>
  </si>
  <si>
    <t>Albaugh, J. M., Domec, J. C., Maier, C. A., Sucre, E. B., Leggett, Z. H. and King, J. S.: Gas exchange and stand-level estimates of water use and gross primary productivity in an experimental pine and switchgrass intercrop forestry system on the Lower Coastal Plain of North Carolina, U.S.A, Agric. For. Meteorol., 192–193, 27–40, doi:10.1016/j.agrformet.2014.02.013, 2014.</t>
  </si>
  <si>
    <t>Bernacchi, C. J., Calfapietra, C., Davey, P. A., Wittig, V. E., Scarascia-Mugnozza, G. E., Raines, C. A. and Long, S. P.: Photosynthesis and stomatal conductance responses of poplars to free-air CO2 enrichment (PopFACE) during the first growth cycle and immediately following coppice, New Phytol., 159(3), 609–621, doi:10.1046/j.1469-8137.2003.00850.x, 2003.</t>
  </si>
  <si>
    <t>Byrd, G. T. and May, P. A.: Physiological comparisons of switchgrass cultivars differing in transpiration efficiency, Crop Sci., 40(5), 1271–1277, doi:10.2135/cropsci2000.4051271x, 2000.</t>
  </si>
  <si>
    <t>Dohleman, F. G., Heaton, E. A., Leakey, A. D. B. and Long, S. P.: Does greater leaf‐level photosynthesis explain the larger solar energy conversion efficiency of Miscanthus relative to switchgrass?, Plant. Cell Environ., 32(11), 1525–1537, 2009.</t>
  </si>
  <si>
    <t>Dowell, R. C., Gibbins, D., Rhoads, J. L. and Pallardy, S. G.: Biomass production physiology and soil carbon dynamics in short-rotation-grown Populus deltoides and P. deltoides × P. nigra hybrids, Forest Ecol. Manag., 257(1), 134–142, doi:10.1016/j.foreco.2008.08.023, 2009.</t>
  </si>
  <si>
    <t>Gaudillere, J. P. and Mousseau, M.: Short term effect of CO2 enrichment on leaf development and gas exchange of young poplars (Populus euramericana cv. I 214), Acta Oecologica, Oecologia Plant., 10(1), 95–105, 1989.</t>
  </si>
  <si>
    <t>Grassi, G., Meir, P., Cromer, R., Tompkins, D. and Jarvis, P. G.: Photosynthetic parameters in seedlings of Eucalyptus grandis as affected by rate of nitrogen supply, Plant, Cell Environ., 25(12), 1677–1688, doi:10.1046/j.1365-3040.2002.00946.x, 2002.</t>
  </si>
  <si>
    <t>Guo, J. and Trotter, C. M.: Estimating photosynthetic light-use efficiency using the photochemical reflectance index: Variations among species, Funct. Plant Biol., 31(3), 255–265, doi:10.1071/FP03185, 2004.</t>
  </si>
  <si>
    <t>Jurik, T. W., Weber, J. a and Gates, D. M.: Short-Term Effects of CO(2) on Gas Exchange of Leaves of Bigtooth Aspen (Populus grandidentata) in the Field., Plant Physiol., 75(4), 1022–6 [online] Available from: http://www.pubmedcentral.nih.gov/articlerender.fcgi?artid=1067045&amp;tool=pmcentrez&amp;rendertype=abstract, 1984.</t>
  </si>
  <si>
    <t>Kirschbaum, M. U. F.: Water stress in Eucalyptus pauciflora: comparison of effects on stomatal conductance with effects on the mesophyll capacity for photosynthesis, and investigation of a possible involvement of photoinhibition, Planta, 171(4), 466–473, doi:10.1007/BF00392293, 1987.</t>
  </si>
  <si>
    <t>Kirschbaum, M. U. F.: Recovery of photosynthesis from water stress in Eucalyptus pauciflora — a process in two stages, Plant, Cell Environ., 11, 685–694, doi:10.1111/j.1365-3040.1988.tb01151.x, 1988.</t>
  </si>
  <si>
    <t>Kirschbaum, M. U. F. and Farquhar, G. D.: Temperature Dependence of Whole-Leaf Photosynthesis in Eucalyptus pauciflora Sieb. Ex Spreng, Funct. Plant Biol., 11(6), 519–538, doi:10.1071/PP9840519, 1984.</t>
  </si>
  <si>
    <t>Kirschbaum, M. U. F. and Tompkins, D.: Photosynthetic responses to phosphorus nutrition in Eucalyptus grandis seedlings, Australian-Journal-of-Plant-Physiology, 17(5), 527–535, doi:doi:10.1071/PP9900527, 1990.</t>
  </si>
  <si>
    <t>Knapp, A. K.: Effect of fire and drought on the ecophysiology of Andropogon gerardii and Panicum virgatum in a tallgrass prairie., Ecology, 66(4), 1309–1320, doi:10.2307/1939184, 1985.</t>
  </si>
  <si>
    <t>Kuppers, M., Swan, A. G., Tompkins, D., Gabriel, W. C. L., Kuppers, B. I. L. and Linder, S.: A field portable system for the measurement of gas exchange of leaves under natural and controlled conditions: examples with field‐grown Eucalyptus pauciflora Sieb. ex Spreng. ssp. pauciflora, E. behriana F. Muell. and Pinus radiata R. Don., Plant. Cell Environ., 10(5), 425–435, doi:10.1111/1365-3040.ep11603690, 1987.</t>
  </si>
  <si>
    <t>Lin, Y.-S.: How will Eucalyptus tree species respond to global climate change?: a comparison of temperature responses of photosynthesis, 2012.</t>
  </si>
  <si>
    <t>Lin, Y. S., Medlyn, B. E., De Kauwe, M. G. and Ellsworth, D. S.: Biochemical photosynthetic responses to temperature: How do interspecific differences compare with seasonal shifts?, Tree Physiol., 33(8), 793–806, doi:10.1093/treephys/tpt047, 2013.</t>
  </si>
  <si>
    <t>Marron, N., Dillen, S. Y. and Ceulemans, R.: Evaluation of leaf traits for indirect selection of high yielding poplar hybrids, Environ. Exp. Bot., 61(2), 103–116, doi:10.1016/j.envexpbot.2007.04.002, 2007.</t>
  </si>
  <si>
    <t>Merilo, E., Heinsoo, K., Kull, O., Söderbergh, I., Lundmark, T. and Koppel, A.: Leaf photosynthetic properties in a willow (Salix viminalis and salix dasyclados) plantation in response to fertilization, Eur. J. For. Res., 125(2), 93–100, doi:10.1007/s10342-005-0073-7, 2006.</t>
  </si>
  <si>
    <t>Mitchell, J. L. B.: Cool Temperature Effects on Productivity and Photosynthesis of Two Biomass Fuel Species: Switchgrass (Panicum virgatum) and Miscanthus (Miscanthus x giganteus), Virginia Tech., 2013.</t>
  </si>
  <si>
    <t>Ögren, E. and Öquist, G.: Effects of drought on photosynthesis, chlorophyll fluorescence and photoinhibition susceptibility in intact willow leaves, Planta, 166(3), 380–388, doi:10.1007/BF00401176, 1985.</t>
  </si>
  <si>
    <t>Oparah, I. A.: Photosynthetic acclimation to temperature of four Eucalyptus species and Sequoia sempervirens, 2012.</t>
  </si>
  <si>
    <t>Regehr, D. L., Bazzaz, F. A. and Boggess, W. R.: Photosynthesis, transpiration and leaf conductance of Populus deltoides in relation to flooding and drought, Photosynthetica, 1975.</t>
  </si>
  <si>
    <r>
      <t>Sage, R. F. and Sharkey, T. D.: The Effect of temperature on the occurrence of O</t>
    </r>
    <r>
      <rPr>
        <vertAlign val="subscript"/>
        <sz val="11"/>
        <color theme="1"/>
        <rFont val="Times New Roman"/>
        <family val="1"/>
      </rPr>
      <t>2</t>
    </r>
    <r>
      <rPr>
        <sz val="11"/>
        <color theme="1"/>
        <rFont val="Times New Roman"/>
        <family val="1"/>
      </rPr>
      <t xml:space="preserve"> and CO</t>
    </r>
    <r>
      <rPr>
        <vertAlign val="subscript"/>
        <sz val="11"/>
        <color theme="1"/>
        <rFont val="Times New Roman"/>
        <family val="1"/>
      </rPr>
      <t>2</t>
    </r>
    <r>
      <rPr>
        <sz val="11"/>
        <color theme="1"/>
        <rFont val="Times New Roman"/>
        <family val="1"/>
      </rPr>
      <t xml:space="preserve"> insensitive photosynthesis in field grown plants, Plant Physiol., 84(3), 658–664, doi:10.1104/pp.84.3.658, 1987.</t>
    </r>
  </si>
  <si>
    <t>Sharkey, T.D., Loreto, F., and Delwiche, C. F.: High carbon dioxide and sun / shade effects on isoprene emission from oak and aspen tree leaves, Plant, Cell Environ., 333–338, doi:10.1111/j.1365-3040.1991.tb01509.x, 1991.</t>
  </si>
  <si>
    <t>Sharwood, R. E., Crous, K. Y., Whitney, S. M., Ellsworth, D. S. and Ghannoum, O.: Linking photosynthesis and leaf N allocation under future elevated CO2 and climate warming in Eucalyptus globulus, J. Exp. Bot., 68(5), 1157–1167, doi:10.1093/jxb/erw484, 2017.</t>
  </si>
  <si>
    <t>Trócsányi, Z. K., Fieldsend, A. F. and Wolf, D. D.: Yield and canopy characteristics of switchgrass (Panicum virgatum L.) as influenced by cutting management, Biomass and Bioenergy, 33(3), 442–448, doi:10.1016/j.biombioe.2008.08.014, 2009.</t>
  </si>
  <si>
    <t>Wang, D., Maughan, M. W., Sun, J., Feng, X., Miguez, F., Lee, D. and Dietze, M. C.: Impact of nitrogen allocation on growth and photosynthesis of Miscanthus (Miscanthus× giganteus), Gcb Bioenergy, 4(6), 688–697, 2012.</t>
  </si>
  <si>
    <t>Wang, D., Naidu, S. L., Portis, A. R., Moose, S. P. and Long, S. P.: Can the cold tolerance of C4 photosynthesis in Miscanthus x giganteus relative to Zea mays be explained by differences in activities and thermal properties of Rubisco?, in Journal of Experimental Botany, vol. 59, pp. 1779–1787., 2008.</t>
  </si>
  <si>
    <t>Weih, M. and Rönnberg-Wästjung, A.-C.: Shoot biomass growth is related to the vertical leaf nitrogen gradient in Salix canopies., Tree Physiol., 27(11), 1551–1559, doi:10.1093/treephys/27.11.1551, 2007.</t>
  </si>
  <si>
    <t>Whitehead, D. and Beadle, C. L.: Physiological regulation of productivity and water use in Eucalyptus: a review, Forest Ecol. Manag., 193(1), 113–140, 2004.</t>
  </si>
  <si>
    <t>Wullschleger, S. D.: Biochemical limitations to carbon assimilation in C3 plants—a retrospective analysis of the A/Ci curves from 109 species, J. Exp. Bot., 44(5), 907–920, 1993.</t>
  </si>
  <si>
    <t>Yan, J., Zhu, C., Liu, W., Luo, F., Mi, J., Ren, Y., Li, J. and Sang, T.: High photosynthetic rate and water use efficiency of Miscanthus lutarioriparius characterize an energy crop in the semiarid temperate region, GCB Bioenergy, 7(2), 207–218, doi:10.1111/gcbb.12118, 2015.</t>
  </si>
  <si>
    <t>References in Table S1</t>
  </si>
  <si>
    <r>
      <t>Table S3 Results from the multiple linear regressions of relative model-observation difference against PFT types and climate forcing variables. The r</t>
    </r>
    <r>
      <rPr>
        <b/>
        <vertAlign val="superscript"/>
        <sz val="11"/>
        <color theme="1"/>
        <rFont val="Times New Roman"/>
        <family val="1"/>
      </rPr>
      <t>2</t>
    </r>
    <r>
      <rPr>
        <b/>
        <sz val="11"/>
        <color theme="1"/>
        <rFont val="Times New Roman"/>
        <family val="1"/>
      </rPr>
      <t xml:space="preserve"> of the regression is low (0.01) and non-significant (p = 0.28). The climate variables were standardized before applying the multiple linear regression. The asterisks indicate statistically significant (p &lt; 0.05).</t>
    </r>
  </si>
  <si>
    <r>
      <t>0.002</t>
    </r>
    <r>
      <rPr>
        <vertAlign val="superscript"/>
        <sz val="11"/>
        <color theme="1"/>
        <rFont val="Times New Roman"/>
        <family val="1"/>
      </rPr>
      <t>*</t>
    </r>
  </si>
  <si>
    <r>
      <t>0.04</t>
    </r>
    <r>
      <rPr>
        <vertAlign val="superscript"/>
        <sz val="11"/>
        <color theme="1"/>
        <rFont val="Times New Roman"/>
        <family val="1"/>
      </rPr>
      <t>*</t>
    </r>
  </si>
  <si>
    <r>
      <t>kg m</t>
    </r>
    <r>
      <rPr>
        <vertAlign val="superscript"/>
        <sz val="11"/>
        <color theme="1"/>
        <rFont val="Times New Roman"/>
        <family val="1"/>
      </rPr>
      <t>-2</t>
    </r>
    <r>
      <rPr>
        <sz val="11"/>
        <color theme="1"/>
        <rFont val="Times New Roman"/>
        <family val="1"/>
      </rPr>
      <t xml:space="preserve"> s</t>
    </r>
    <r>
      <rPr>
        <vertAlign val="superscript"/>
        <sz val="11"/>
        <color theme="1"/>
        <rFont val="Times New Roman"/>
        <family val="1"/>
      </rPr>
      <t>-1</t>
    </r>
  </si>
  <si>
    <r>
      <t>W m</t>
    </r>
    <r>
      <rPr>
        <vertAlign val="superscript"/>
        <sz val="11"/>
        <color theme="1"/>
        <rFont val="Times New Roman"/>
        <family val="1"/>
      </rPr>
      <t>-2</t>
    </r>
  </si>
  <si>
    <r>
      <t>g g</t>
    </r>
    <r>
      <rPr>
        <vertAlign val="superscript"/>
        <sz val="11"/>
        <color theme="1"/>
        <rFont val="Times New Roman"/>
        <family val="1"/>
      </rPr>
      <t>-1</t>
    </r>
  </si>
  <si>
    <r>
      <t>m s</t>
    </r>
    <r>
      <rPr>
        <vertAlign val="superscript"/>
        <sz val="11"/>
        <color theme="1"/>
        <rFont val="Times New Roman"/>
        <family val="1"/>
      </rPr>
      <t>-1</t>
    </r>
  </si>
  <si>
    <r>
      <t>0.05</t>
    </r>
    <r>
      <rPr>
        <vertAlign val="superscript"/>
        <sz val="11"/>
        <color theme="1"/>
        <rFont val="Times New Roman"/>
        <family val="1"/>
      </rPr>
      <t>*</t>
    </r>
  </si>
  <si>
    <t>Table S2 Site information of the biomass-aga curves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</si>
</sst>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
  </numFmts>
  <fonts count="15" x14ac:knownFonts="1">
    <font>
      <sz val="11"/>
      <color theme="1"/>
      <name val="Calibri"/>
      <family val="2"/>
      <scheme val="minor"/>
    </font>
    <font>
      <sz val="9"/>
      <color indexed="81"/>
      <name val="Tahoma"/>
      <family val="2"/>
    </font>
    <font>
      <b/>
      <sz val="9"/>
      <color indexed="81"/>
      <name val="Tahoma"/>
      <family val="2"/>
    </font>
    <font>
      <sz val="10"/>
      <color indexed="81"/>
      <name val="Calibri"/>
      <family val="2"/>
    </font>
    <font>
      <b/>
      <sz val="10"/>
      <color indexed="81"/>
      <name val="Calibri"/>
      <family val="2"/>
    </font>
    <font>
      <u/>
      <sz val="11"/>
      <color theme="10"/>
      <name val="Calibri"/>
      <family val="2"/>
      <scheme val="minor"/>
    </font>
    <font>
      <u/>
      <sz val="11"/>
      <color theme="11"/>
      <name val="Calibri"/>
      <family val="2"/>
      <scheme val="minor"/>
    </font>
    <font>
      <sz val="11"/>
      <color theme="1"/>
      <name val="Times New Roman"/>
      <family val="1"/>
    </font>
    <font>
      <vertAlign val="subscript"/>
      <sz val="11"/>
      <color theme="1"/>
      <name val="Times New Roman"/>
      <family val="1"/>
    </font>
    <font>
      <b/>
      <sz val="11"/>
      <color theme="1"/>
      <name val="Times New Roman"/>
      <family val="1"/>
    </font>
    <font>
      <b/>
      <sz val="11"/>
      <name val="Times New Roman"/>
      <charset val="161"/>
    </font>
    <font>
      <sz val="11"/>
      <name val="Times New Roman"/>
      <charset val="161"/>
    </font>
    <font>
      <sz val="11"/>
      <color rgb="FFFF0000"/>
      <name val="Times New Roman"/>
      <charset val="161"/>
    </font>
    <font>
      <b/>
      <vertAlign val="superscript"/>
      <sz val="11"/>
      <color theme="1"/>
      <name val="Times New Roman"/>
      <family val="1"/>
    </font>
    <font>
      <vertAlign val="superscript"/>
      <sz val="11"/>
      <color theme="1"/>
      <name val="Times New Roman"/>
      <family val="1"/>
    </font>
  </fonts>
  <fills count="2">
    <fill>
      <patternFill patternType="none"/>
    </fill>
    <fill>
      <patternFill patternType="gray125"/>
    </fill>
  </fills>
  <borders count="4">
    <border>
      <left/>
      <right/>
      <top/>
      <bottom/>
      <diagonal/>
    </border>
    <border>
      <left/>
      <right/>
      <top/>
      <bottom style="thin">
        <color auto="1"/>
      </bottom>
      <diagonal/>
    </border>
    <border>
      <left/>
      <right/>
      <top style="medium">
        <color auto="1"/>
      </top>
      <bottom style="medium">
        <color auto="1"/>
      </bottom>
      <diagonal/>
    </border>
    <border>
      <left/>
      <right/>
      <top/>
      <bottom style="medium">
        <color auto="1"/>
      </bottom>
      <diagonal/>
    </border>
  </borders>
  <cellStyleXfs count="11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33">
    <xf numFmtId="0" fontId="0" fillId="0" borderId="0" xfId="0"/>
    <xf numFmtId="0" fontId="7" fillId="0" borderId="0" xfId="0" applyFont="1" applyAlignment="1">
      <alignment vertical="center"/>
    </xf>
    <xf numFmtId="0" fontId="9" fillId="0" borderId="0" xfId="0" applyFont="1" applyAlignment="1">
      <alignment vertical="center"/>
    </xf>
    <xf numFmtId="0" fontId="9" fillId="0" borderId="0" xfId="0" applyFont="1" applyBorder="1"/>
    <xf numFmtId="2" fontId="9" fillId="0" borderId="0" xfId="0" applyNumberFormat="1" applyFont="1" applyBorder="1"/>
    <xf numFmtId="164" fontId="9" fillId="0" borderId="0" xfId="0" applyNumberFormat="1" applyFont="1" applyBorder="1"/>
    <xf numFmtId="0" fontId="10" fillId="0" borderId="0" xfId="0" applyFont="1" applyBorder="1"/>
    <xf numFmtId="165" fontId="9" fillId="0" borderId="0" xfId="0" applyNumberFormat="1" applyFont="1" applyBorder="1"/>
    <xf numFmtId="0" fontId="7" fillId="0" borderId="0" xfId="0" applyFont="1" applyBorder="1"/>
    <xf numFmtId="164" fontId="7" fillId="0" borderId="0" xfId="0" applyNumberFormat="1" applyFont="1" applyBorder="1"/>
    <xf numFmtId="0" fontId="11" fillId="0" borderId="0" xfId="0" applyFont="1" applyBorder="1"/>
    <xf numFmtId="2" fontId="7" fillId="0" borderId="0" xfId="0" applyNumberFormat="1" applyFont="1" applyBorder="1"/>
    <xf numFmtId="165" fontId="7" fillId="0" borderId="0" xfId="0" applyNumberFormat="1" applyFont="1" applyBorder="1"/>
    <xf numFmtId="0" fontId="7" fillId="0" borderId="0" xfId="0" applyFont="1" applyFill="1" applyBorder="1"/>
    <xf numFmtId="164" fontId="7" fillId="0" borderId="0" xfId="0" applyNumberFormat="1" applyFont="1" applyFill="1" applyBorder="1"/>
    <xf numFmtId="2" fontId="7" fillId="0" borderId="0" xfId="0" applyNumberFormat="1" applyFont="1" applyFill="1" applyBorder="1"/>
    <xf numFmtId="165" fontId="7" fillId="0" borderId="0" xfId="0" applyNumberFormat="1" applyFont="1" applyFill="1" applyBorder="1"/>
    <xf numFmtId="17" fontId="7" fillId="0" borderId="0" xfId="0" applyNumberFormat="1" applyFont="1" applyBorder="1"/>
    <xf numFmtId="0" fontId="11" fillId="0" borderId="0" xfId="0" applyFont="1" applyFill="1" applyBorder="1"/>
    <xf numFmtId="0" fontId="7" fillId="0" borderId="0" xfId="0" applyFont="1"/>
    <xf numFmtId="164" fontId="7" fillId="0" borderId="0" xfId="0" applyNumberFormat="1" applyFont="1"/>
    <xf numFmtId="0" fontId="7" fillId="0" borderId="0" xfId="0" applyFont="1" applyFill="1"/>
    <xf numFmtId="0" fontId="12" fillId="0" borderId="0" xfId="0" applyFont="1"/>
    <xf numFmtId="164" fontId="7" fillId="0" borderId="0" xfId="0" applyNumberFormat="1" applyFont="1" applyFill="1"/>
    <xf numFmtId="0" fontId="7" fillId="0" borderId="1" xfId="0" applyFont="1" applyBorder="1"/>
    <xf numFmtId="164" fontId="7" fillId="0" borderId="1" xfId="0" applyNumberFormat="1" applyFont="1" applyBorder="1"/>
    <xf numFmtId="164" fontId="11" fillId="0" borderId="0" xfId="0" applyNumberFormat="1" applyFont="1"/>
    <xf numFmtId="0" fontId="0" fillId="0" borderId="0" xfId="0" applyFont="1"/>
    <xf numFmtId="0" fontId="7" fillId="0" borderId="2" xfId="0" applyFont="1" applyBorder="1" applyAlignment="1">
      <alignment horizontal="justify" vertical="center" wrapText="1"/>
    </xf>
    <xf numFmtId="0" fontId="7" fillId="0" borderId="0" xfId="0" applyFont="1" applyAlignment="1">
      <alignment horizontal="justify" vertical="center" wrapText="1"/>
    </xf>
    <xf numFmtId="0" fontId="7" fillId="0" borderId="3" xfId="0" applyFont="1" applyBorder="1" applyAlignment="1">
      <alignment horizontal="justify" vertical="center" wrapText="1"/>
    </xf>
    <xf numFmtId="0" fontId="9" fillId="0" borderId="3" xfId="0" applyFont="1" applyBorder="1" applyAlignment="1">
      <alignment horizontal="left" vertical="top" wrapText="1"/>
    </xf>
    <xf numFmtId="0" fontId="9" fillId="0" borderId="0" xfId="0" applyFont="1"/>
  </cellXfs>
  <cellStyles count="11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33"/>
  <sheetViews>
    <sheetView tabSelected="1" workbookViewId="0">
      <pane ySplit="1" topLeftCell="A2" activePane="bottomLeft" state="frozen"/>
      <selection pane="bottomLeft" activeCell="A142" sqref="A142"/>
    </sheetView>
  </sheetViews>
  <sheetFormatPr defaultColWidth="8.85546875" defaultRowHeight="15" x14ac:dyDescent="0.25"/>
  <cols>
    <col min="1" max="1" width="55" style="8" customWidth="1"/>
    <col min="2" max="5" width="8.85546875" style="8"/>
    <col min="6" max="6" width="13.140625" style="8" customWidth="1"/>
    <col min="7" max="7" width="20.28515625" style="8" customWidth="1"/>
    <col min="8" max="9" width="13.42578125" style="8" customWidth="1"/>
    <col min="10" max="10" width="11.42578125" style="9" customWidth="1"/>
    <col min="11" max="11" width="17.42578125" style="8" customWidth="1"/>
    <col min="12" max="12" width="8.85546875" style="8"/>
    <col min="13" max="13" width="8.85546875" style="10"/>
    <col min="14" max="14" width="8.85546875" style="11"/>
    <col min="15" max="15" width="8.85546875" style="8"/>
    <col min="16" max="16" width="8.85546875" style="12"/>
    <col min="17" max="17" width="8.85546875" style="8"/>
    <col min="18" max="18" width="22.28515625" style="8" customWidth="1"/>
    <col min="19" max="16384" width="8.85546875" style="8"/>
  </cols>
  <sheetData>
    <row r="1" spans="1:19" s="3" customFormat="1" ht="14.25" x14ac:dyDescent="0.2">
      <c r="A1" s="3" t="s">
        <v>32</v>
      </c>
      <c r="B1" s="3" t="s">
        <v>8</v>
      </c>
      <c r="C1" s="3" t="s">
        <v>9</v>
      </c>
      <c r="D1" s="4" t="s">
        <v>0</v>
      </c>
      <c r="E1" s="4" t="s">
        <v>1</v>
      </c>
      <c r="F1" s="3" t="s">
        <v>33</v>
      </c>
      <c r="G1" s="3" t="s">
        <v>34</v>
      </c>
      <c r="H1" s="3" t="s">
        <v>67</v>
      </c>
      <c r="I1" s="3" t="s">
        <v>71</v>
      </c>
      <c r="J1" s="5" t="s">
        <v>66</v>
      </c>
      <c r="K1" s="3" t="s">
        <v>167</v>
      </c>
      <c r="L1" s="3" t="s">
        <v>69</v>
      </c>
      <c r="M1" s="6" t="s">
        <v>224</v>
      </c>
      <c r="N1" s="4" t="s">
        <v>165</v>
      </c>
      <c r="O1" s="3" t="s">
        <v>166</v>
      </c>
      <c r="P1" s="7" t="s">
        <v>168</v>
      </c>
      <c r="Q1" s="3" t="s">
        <v>213</v>
      </c>
      <c r="R1" s="3" t="s">
        <v>141</v>
      </c>
      <c r="S1" s="3" t="s">
        <v>35</v>
      </c>
    </row>
    <row r="2" spans="1:19" x14ac:dyDescent="0.25">
      <c r="A2" s="8" t="s">
        <v>74</v>
      </c>
      <c r="B2" s="8" t="s">
        <v>3</v>
      </c>
      <c r="C2" s="8" t="s">
        <v>70</v>
      </c>
      <c r="D2" s="8">
        <f>35+16/60</f>
        <v>35.266666666666666</v>
      </c>
      <c r="E2" s="8">
        <f>-77-28/60</f>
        <v>-77.466666666666669</v>
      </c>
      <c r="F2" s="8" t="s">
        <v>19</v>
      </c>
      <c r="G2" s="8" t="s">
        <v>45</v>
      </c>
      <c r="H2" s="8" t="s">
        <v>102</v>
      </c>
      <c r="I2" s="8" t="s">
        <v>72</v>
      </c>
      <c r="J2" s="9">
        <v>26</v>
      </c>
      <c r="K2" s="8" t="s">
        <v>68</v>
      </c>
      <c r="M2" s="10">
        <v>25</v>
      </c>
    </row>
    <row r="3" spans="1:19" x14ac:dyDescent="0.25">
      <c r="A3" s="8" t="s">
        <v>76</v>
      </c>
      <c r="B3" s="8" t="s">
        <v>3</v>
      </c>
      <c r="F3" s="8" t="s">
        <v>19</v>
      </c>
      <c r="G3" s="8" t="s">
        <v>45</v>
      </c>
      <c r="H3" s="8" t="s">
        <v>129</v>
      </c>
      <c r="J3" s="9">
        <v>15.73</v>
      </c>
      <c r="K3" s="8" t="s">
        <v>68</v>
      </c>
      <c r="L3" s="8" t="s">
        <v>77</v>
      </c>
      <c r="M3" s="10">
        <f>AVERAGE(14,12)</f>
        <v>13</v>
      </c>
      <c r="N3" s="11">
        <v>30.14</v>
      </c>
      <c r="O3" s="8" t="s">
        <v>68</v>
      </c>
    </row>
    <row r="4" spans="1:19" x14ac:dyDescent="0.25">
      <c r="A4" s="8" t="s">
        <v>76</v>
      </c>
      <c r="B4" s="8" t="s">
        <v>3</v>
      </c>
      <c r="F4" s="8" t="s">
        <v>19</v>
      </c>
      <c r="G4" s="8" t="s">
        <v>45</v>
      </c>
      <c r="H4" s="8" t="s">
        <v>129</v>
      </c>
      <c r="J4" s="9">
        <v>27.56</v>
      </c>
      <c r="K4" s="8" t="s">
        <v>68</v>
      </c>
      <c r="L4" s="8" t="s">
        <v>78</v>
      </c>
      <c r="M4" s="10">
        <v>25</v>
      </c>
      <c r="N4" s="11">
        <v>31.61</v>
      </c>
      <c r="O4" s="8" t="s">
        <v>68</v>
      </c>
    </row>
    <row r="5" spans="1:19" x14ac:dyDescent="0.25">
      <c r="A5" s="8" t="s">
        <v>76</v>
      </c>
      <c r="B5" s="8" t="s">
        <v>3</v>
      </c>
      <c r="F5" s="8" t="s">
        <v>7</v>
      </c>
      <c r="G5" s="8" t="s">
        <v>75</v>
      </c>
      <c r="H5" s="8" t="s">
        <v>129</v>
      </c>
      <c r="J5" s="9">
        <v>13.23</v>
      </c>
      <c r="K5" s="8" t="s">
        <v>68</v>
      </c>
      <c r="L5" s="8" t="s">
        <v>77</v>
      </c>
      <c r="M5" s="10">
        <f>AVERAGE(14,12)</f>
        <v>13</v>
      </c>
      <c r="N5" s="11">
        <v>29.23</v>
      </c>
      <c r="O5" s="8" t="s">
        <v>68</v>
      </c>
    </row>
    <row r="6" spans="1:19" x14ac:dyDescent="0.25">
      <c r="A6" s="8" t="s">
        <v>76</v>
      </c>
      <c r="B6" s="8" t="s">
        <v>3</v>
      </c>
      <c r="F6" s="8" t="s">
        <v>7</v>
      </c>
      <c r="G6" s="8" t="s">
        <v>75</v>
      </c>
      <c r="H6" s="8" t="s">
        <v>129</v>
      </c>
      <c r="J6" s="9">
        <v>48.94</v>
      </c>
      <c r="K6" s="8" t="s">
        <v>68</v>
      </c>
      <c r="L6" s="8" t="s">
        <v>78</v>
      </c>
      <c r="M6" s="10">
        <v>25</v>
      </c>
      <c r="N6" s="11">
        <v>39.130000000000003</v>
      </c>
      <c r="O6" s="8" t="s">
        <v>68</v>
      </c>
    </row>
    <row r="7" spans="1:19" x14ac:dyDescent="0.25">
      <c r="A7" s="8" t="s">
        <v>79</v>
      </c>
      <c r="B7" s="8" t="s">
        <v>28</v>
      </c>
      <c r="C7" s="8" t="s">
        <v>80</v>
      </c>
      <c r="F7" s="8" t="s">
        <v>7</v>
      </c>
      <c r="G7" s="8" t="s">
        <v>26</v>
      </c>
      <c r="H7" s="8" t="s">
        <v>102</v>
      </c>
      <c r="I7" s="8" t="s">
        <v>81</v>
      </c>
      <c r="J7" s="9">
        <f>AVERAGE(22.5,44)</f>
        <v>33.25</v>
      </c>
      <c r="K7" s="8" t="s">
        <v>68</v>
      </c>
      <c r="L7" s="8">
        <f>AVERAGE(28,29,25,18)</f>
        <v>25</v>
      </c>
      <c r="M7" s="10">
        <v>25</v>
      </c>
      <c r="N7" s="11">
        <f>AVERAGE(111.2,108,104,88.9)</f>
        <v>103.02500000000001</v>
      </c>
      <c r="O7" s="8" t="s">
        <v>68</v>
      </c>
    </row>
    <row r="8" spans="1:19" x14ac:dyDescent="0.25">
      <c r="A8" s="8" t="s">
        <v>79</v>
      </c>
      <c r="B8" s="8" t="s">
        <v>28</v>
      </c>
      <c r="C8" s="8" t="s">
        <v>80</v>
      </c>
      <c r="F8" s="8" t="s">
        <v>7</v>
      </c>
      <c r="G8" s="8" t="s">
        <v>29</v>
      </c>
      <c r="H8" s="8" t="s">
        <v>102</v>
      </c>
      <c r="I8" s="8" t="s">
        <v>81</v>
      </c>
      <c r="J8" s="9">
        <f>AVERAGE(11,62)</f>
        <v>36.5</v>
      </c>
      <c r="K8" s="8" t="s">
        <v>68</v>
      </c>
      <c r="L8" s="8">
        <f t="shared" ref="L8:L9" si="0">AVERAGE(28,29,25,18)</f>
        <v>25</v>
      </c>
      <c r="M8" s="10">
        <v>25</v>
      </c>
      <c r="N8" s="11">
        <f>AVERAGE(155.2,89.6,64.4,47.3)</f>
        <v>89.125</v>
      </c>
      <c r="O8" s="8" t="s">
        <v>68</v>
      </c>
    </row>
    <row r="9" spans="1:19" x14ac:dyDescent="0.25">
      <c r="A9" s="8" t="s">
        <v>79</v>
      </c>
      <c r="B9" s="8" t="s">
        <v>28</v>
      </c>
      <c r="C9" s="8" t="s">
        <v>80</v>
      </c>
      <c r="F9" s="8" t="s">
        <v>7</v>
      </c>
      <c r="G9" s="8" t="s">
        <v>50</v>
      </c>
      <c r="H9" s="8" t="s">
        <v>102</v>
      </c>
      <c r="I9" s="8" t="s">
        <v>81</v>
      </c>
      <c r="J9" s="9">
        <f>AVERAGE(40,60)</f>
        <v>50</v>
      </c>
      <c r="K9" s="8" t="s">
        <v>68</v>
      </c>
      <c r="L9" s="8">
        <f t="shared" si="0"/>
        <v>25</v>
      </c>
      <c r="M9" s="10">
        <v>25</v>
      </c>
      <c r="N9" s="11">
        <f>AVERAGE(107.9,139.4,180.2,137.6)</f>
        <v>141.27500000000001</v>
      </c>
      <c r="O9" s="8" t="s">
        <v>68</v>
      </c>
    </row>
    <row r="10" spans="1:19" x14ac:dyDescent="0.25">
      <c r="A10" s="8" t="s">
        <v>79</v>
      </c>
      <c r="B10" s="8" t="s">
        <v>28</v>
      </c>
      <c r="C10" s="8" t="s">
        <v>49</v>
      </c>
      <c r="F10" s="8" t="s">
        <v>7</v>
      </c>
      <c r="G10" s="8" t="s">
        <v>26</v>
      </c>
      <c r="H10" s="8" t="s">
        <v>102</v>
      </c>
      <c r="I10" s="8" t="s">
        <v>82</v>
      </c>
      <c r="J10" s="9">
        <f>AVERAGE(12,46)</f>
        <v>29</v>
      </c>
      <c r="K10" s="8" t="s">
        <v>68</v>
      </c>
      <c r="L10" s="8">
        <f t="shared" ref="L10" si="1">AVERAGE(20,22,20,17,10)</f>
        <v>17.8</v>
      </c>
      <c r="M10" s="10">
        <v>17.8</v>
      </c>
      <c r="N10" s="11">
        <f>AVERAGE(129.8,76.8,42.3)</f>
        <v>82.966666666666683</v>
      </c>
      <c r="O10" s="8" t="s">
        <v>68</v>
      </c>
    </row>
    <row r="11" spans="1:19" x14ac:dyDescent="0.25">
      <c r="A11" s="8" t="s">
        <v>79</v>
      </c>
      <c r="B11" s="8" t="s">
        <v>28</v>
      </c>
      <c r="C11" s="8" t="s">
        <v>49</v>
      </c>
      <c r="F11" s="8" t="s">
        <v>7</v>
      </c>
      <c r="G11" s="8" t="s">
        <v>29</v>
      </c>
      <c r="H11" s="8" t="s">
        <v>102</v>
      </c>
      <c r="I11" s="8" t="s">
        <v>82</v>
      </c>
      <c r="J11" s="9">
        <f>AVERAGE(14,40)</f>
        <v>27</v>
      </c>
      <c r="K11" s="8" t="s">
        <v>68</v>
      </c>
      <c r="L11" s="8">
        <f>AVERAGE(20,22,20,17,10)</f>
        <v>17.8</v>
      </c>
      <c r="M11" s="10">
        <f>L11</f>
        <v>17.8</v>
      </c>
      <c r="N11" s="11">
        <f>AVERAGE(105.6,75.7,49.3)</f>
        <v>76.866666666666674</v>
      </c>
      <c r="O11" s="8" t="s">
        <v>68</v>
      </c>
    </row>
    <row r="12" spans="1:19" x14ac:dyDescent="0.25">
      <c r="A12" s="8" t="s">
        <v>79</v>
      </c>
      <c r="B12" s="8" t="s">
        <v>28</v>
      </c>
      <c r="C12" s="8" t="s">
        <v>49</v>
      </c>
      <c r="F12" s="8" t="s">
        <v>7</v>
      </c>
      <c r="G12" s="8" t="s">
        <v>50</v>
      </c>
      <c r="H12" s="8" t="s">
        <v>102</v>
      </c>
      <c r="I12" s="8" t="s">
        <v>82</v>
      </c>
      <c r="J12" s="9">
        <f>AVERAGE(19,70)</f>
        <v>44.5</v>
      </c>
      <c r="K12" s="8" t="s">
        <v>68</v>
      </c>
      <c r="L12" s="8">
        <f t="shared" ref="L12" si="2">AVERAGE(20,22,20,17,10)</f>
        <v>17.8</v>
      </c>
      <c r="M12" s="10">
        <f>L12</f>
        <v>17.8</v>
      </c>
      <c r="N12" s="11">
        <f>AVERAGE(119.5,193.8,64.4)</f>
        <v>125.90000000000002</v>
      </c>
      <c r="O12" s="8" t="s">
        <v>68</v>
      </c>
    </row>
    <row r="13" spans="1:19" x14ac:dyDescent="0.25">
      <c r="A13" s="8" t="s">
        <v>83</v>
      </c>
      <c r="B13" s="8" t="s">
        <v>60</v>
      </c>
      <c r="F13" s="8" t="s">
        <v>2</v>
      </c>
      <c r="G13" s="8" t="s">
        <v>84</v>
      </c>
      <c r="H13" s="13" t="s">
        <v>130</v>
      </c>
      <c r="J13" s="9">
        <v>86.9</v>
      </c>
      <c r="K13" s="8" t="s">
        <v>68</v>
      </c>
      <c r="L13" s="8" t="s">
        <v>87</v>
      </c>
      <c r="M13" s="10">
        <f>AVERAGE(36,16)</f>
        <v>26</v>
      </c>
      <c r="N13" s="11">
        <v>191.9</v>
      </c>
      <c r="O13" s="8" t="s">
        <v>68</v>
      </c>
    </row>
    <row r="14" spans="1:19" x14ac:dyDescent="0.25">
      <c r="A14" s="8" t="s">
        <v>83</v>
      </c>
      <c r="B14" s="8" t="s">
        <v>60</v>
      </c>
      <c r="F14" s="8" t="s">
        <v>2</v>
      </c>
      <c r="G14" s="8" t="s">
        <v>84</v>
      </c>
      <c r="H14" s="8" t="s">
        <v>130</v>
      </c>
      <c r="J14" s="9">
        <v>77.7</v>
      </c>
      <c r="K14" s="8" t="s">
        <v>68</v>
      </c>
      <c r="L14" s="8" t="s">
        <v>86</v>
      </c>
      <c r="M14" s="10">
        <f>AVERAGE(22,12)</f>
        <v>17</v>
      </c>
      <c r="N14" s="11">
        <v>167.7</v>
      </c>
      <c r="O14" s="8" t="s">
        <v>68</v>
      </c>
    </row>
    <row r="15" spans="1:19" x14ac:dyDescent="0.25">
      <c r="A15" s="8" t="s">
        <v>83</v>
      </c>
      <c r="B15" s="8" t="s">
        <v>60</v>
      </c>
      <c r="F15" s="8" t="s">
        <v>2</v>
      </c>
      <c r="G15" s="8" t="s">
        <v>84</v>
      </c>
      <c r="H15" s="8" t="s">
        <v>130</v>
      </c>
      <c r="J15" s="9">
        <v>71.900000000000006</v>
      </c>
      <c r="K15" s="8" t="s">
        <v>68</v>
      </c>
      <c r="L15" s="8" t="s">
        <v>85</v>
      </c>
      <c r="M15" s="10">
        <f>AVERAGE(10,5)</f>
        <v>7.5</v>
      </c>
      <c r="N15" s="11">
        <v>159</v>
      </c>
      <c r="O15" s="8" t="s">
        <v>68</v>
      </c>
    </row>
    <row r="16" spans="1:19" x14ac:dyDescent="0.25">
      <c r="A16" s="8" t="s">
        <v>83</v>
      </c>
      <c r="B16" s="8" t="s">
        <v>60</v>
      </c>
      <c r="F16" s="8" t="s">
        <v>2</v>
      </c>
      <c r="G16" s="8" t="s">
        <v>88</v>
      </c>
      <c r="H16" s="8" t="s">
        <v>130</v>
      </c>
      <c r="J16" s="9">
        <v>70</v>
      </c>
      <c r="K16" s="8" t="s">
        <v>68</v>
      </c>
      <c r="L16" s="8" t="s">
        <v>87</v>
      </c>
      <c r="M16" s="10">
        <f t="shared" ref="M16" si="3">AVERAGE(36,16)</f>
        <v>26</v>
      </c>
      <c r="N16" s="11">
        <v>149</v>
      </c>
      <c r="O16" s="8" t="s">
        <v>68</v>
      </c>
    </row>
    <row r="17" spans="1:17" x14ac:dyDescent="0.25">
      <c r="A17" s="8" t="s">
        <v>83</v>
      </c>
      <c r="B17" s="8" t="s">
        <v>60</v>
      </c>
      <c r="F17" s="8" t="s">
        <v>2</v>
      </c>
      <c r="G17" s="8" t="s">
        <v>88</v>
      </c>
      <c r="H17" s="8" t="s">
        <v>130</v>
      </c>
      <c r="J17" s="9">
        <v>58.4</v>
      </c>
      <c r="K17" s="8" t="s">
        <v>68</v>
      </c>
      <c r="L17" s="8" t="s">
        <v>86</v>
      </c>
      <c r="M17" s="10">
        <f t="shared" ref="M17" si="4">AVERAGE(22,12)</f>
        <v>17</v>
      </c>
      <c r="N17" s="11">
        <v>130</v>
      </c>
      <c r="O17" s="8" t="s">
        <v>68</v>
      </c>
    </row>
    <row r="18" spans="1:17" x14ac:dyDescent="0.25">
      <c r="A18" s="8" t="s">
        <v>83</v>
      </c>
      <c r="B18" s="8" t="s">
        <v>60</v>
      </c>
      <c r="F18" s="8" t="s">
        <v>2</v>
      </c>
      <c r="G18" s="8" t="s">
        <v>88</v>
      </c>
      <c r="H18" s="8" t="s">
        <v>130</v>
      </c>
      <c r="J18" s="9">
        <v>42.7</v>
      </c>
      <c r="K18" s="8" t="s">
        <v>68</v>
      </c>
      <c r="L18" s="8" t="s">
        <v>85</v>
      </c>
      <c r="M18" s="10">
        <f t="shared" ref="M18" si="5">AVERAGE(10,5)</f>
        <v>7.5</v>
      </c>
      <c r="N18" s="11">
        <v>91.8</v>
      </c>
      <c r="O18" s="8" t="s">
        <v>68</v>
      </c>
    </row>
    <row r="19" spans="1:17" x14ac:dyDescent="0.25">
      <c r="A19" s="8" t="s">
        <v>83</v>
      </c>
      <c r="B19" s="8" t="s">
        <v>60</v>
      </c>
      <c r="F19" s="8" t="s">
        <v>2</v>
      </c>
      <c r="G19" s="8" t="s">
        <v>89</v>
      </c>
      <c r="H19" s="8" t="s">
        <v>130</v>
      </c>
      <c r="J19" s="9">
        <v>69.2</v>
      </c>
      <c r="K19" s="8" t="s">
        <v>68</v>
      </c>
      <c r="L19" s="8" t="s">
        <v>87</v>
      </c>
      <c r="M19" s="10">
        <f t="shared" ref="M19" si="6">AVERAGE(36,16)</f>
        <v>26</v>
      </c>
      <c r="N19" s="11">
        <v>176</v>
      </c>
      <c r="O19" s="8" t="s">
        <v>68</v>
      </c>
    </row>
    <row r="20" spans="1:17" x14ac:dyDescent="0.25">
      <c r="A20" s="8" t="s">
        <v>83</v>
      </c>
      <c r="B20" s="8" t="s">
        <v>60</v>
      </c>
      <c r="F20" s="8" t="s">
        <v>2</v>
      </c>
      <c r="G20" s="8" t="s">
        <v>89</v>
      </c>
      <c r="H20" s="8" t="s">
        <v>130</v>
      </c>
      <c r="J20" s="9">
        <v>10.7</v>
      </c>
      <c r="K20" s="8" t="s">
        <v>68</v>
      </c>
      <c r="L20" s="8" t="s">
        <v>86</v>
      </c>
      <c r="M20" s="10">
        <f t="shared" ref="M20" si="7">AVERAGE(22,12)</f>
        <v>17</v>
      </c>
      <c r="N20" s="11">
        <v>149.69999999999999</v>
      </c>
      <c r="O20" s="8" t="s">
        <v>68</v>
      </c>
    </row>
    <row r="21" spans="1:17" x14ac:dyDescent="0.25">
      <c r="A21" s="8" t="s">
        <v>83</v>
      </c>
      <c r="B21" s="8" t="s">
        <v>60</v>
      </c>
      <c r="F21" s="8" t="s">
        <v>2</v>
      </c>
      <c r="G21" s="8" t="s">
        <v>89</v>
      </c>
      <c r="H21" s="8" t="s">
        <v>130</v>
      </c>
      <c r="J21" s="9">
        <v>53.6</v>
      </c>
      <c r="K21" s="8" t="s">
        <v>68</v>
      </c>
      <c r="L21" s="8" t="s">
        <v>85</v>
      </c>
      <c r="M21" s="10">
        <f t="shared" ref="M21" si="8">AVERAGE(10,5)</f>
        <v>7.5</v>
      </c>
      <c r="N21" s="11">
        <v>115.7</v>
      </c>
      <c r="O21" s="8" t="s">
        <v>68</v>
      </c>
    </row>
    <row r="22" spans="1:17" x14ac:dyDescent="0.25">
      <c r="A22" s="8" t="s">
        <v>83</v>
      </c>
      <c r="B22" s="8" t="s">
        <v>60</v>
      </c>
      <c r="F22" s="8" t="s">
        <v>2</v>
      </c>
      <c r="G22" s="8" t="s">
        <v>64</v>
      </c>
      <c r="H22" s="8" t="s">
        <v>130</v>
      </c>
      <c r="J22" s="9">
        <v>59</v>
      </c>
      <c r="K22" s="8" t="s">
        <v>68</v>
      </c>
      <c r="L22" s="8" t="s">
        <v>87</v>
      </c>
      <c r="M22" s="10">
        <f t="shared" ref="M22" si="9">AVERAGE(36,16)</f>
        <v>26</v>
      </c>
      <c r="N22" s="11">
        <v>147.80000000000001</v>
      </c>
      <c r="O22" s="8" t="s">
        <v>68</v>
      </c>
    </row>
    <row r="23" spans="1:17" x14ac:dyDescent="0.25">
      <c r="A23" s="8" t="s">
        <v>83</v>
      </c>
      <c r="B23" s="8" t="s">
        <v>60</v>
      </c>
      <c r="F23" s="8" t="s">
        <v>2</v>
      </c>
      <c r="G23" s="8" t="s">
        <v>64</v>
      </c>
      <c r="H23" s="8" t="s">
        <v>130</v>
      </c>
      <c r="J23" s="9">
        <v>52.6</v>
      </c>
      <c r="K23" s="8" t="s">
        <v>68</v>
      </c>
      <c r="L23" s="8" t="s">
        <v>86</v>
      </c>
      <c r="M23" s="10">
        <f t="shared" ref="M23" si="10">AVERAGE(22,12)</f>
        <v>17</v>
      </c>
      <c r="N23" s="11">
        <v>128.4</v>
      </c>
      <c r="O23" s="8" t="s">
        <v>68</v>
      </c>
    </row>
    <row r="24" spans="1:17" x14ac:dyDescent="0.25">
      <c r="A24" s="8" t="s">
        <v>83</v>
      </c>
      <c r="B24" s="8" t="s">
        <v>60</v>
      </c>
      <c r="F24" s="8" t="s">
        <v>2</v>
      </c>
      <c r="G24" s="8" t="s">
        <v>64</v>
      </c>
      <c r="H24" s="8" t="s">
        <v>130</v>
      </c>
      <c r="J24" s="9">
        <v>42.5</v>
      </c>
      <c r="K24" s="8" t="s">
        <v>68</v>
      </c>
      <c r="L24" s="8" t="s">
        <v>85</v>
      </c>
      <c r="M24" s="10">
        <f t="shared" ref="M24" si="11">AVERAGE(10,5)</f>
        <v>7.5</v>
      </c>
      <c r="N24" s="11">
        <v>98.6</v>
      </c>
      <c r="O24" s="8" t="s">
        <v>68</v>
      </c>
    </row>
    <row r="25" spans="1:17" x14ac:dyDescent="0.25">
      <c r="A25" s="13" t="s">
        <v>90</v>
      </c>
      <c r="B25" s="13" t="s">
        <v>31</v>
      </c>
      <c r="C25" s="8" t="s">
        <v>91</v>
      </c>
      <c r="D25" s="8">
        <f>-33-37/60</f>
        <v>-33.616666666666667</v>
      </c>
      <c r="E25" s="8">
        <f>143+37/60</f>
        <v>143.61666666666667</v>
      </c>
      <c r="F25" s="8" t="s">
        <v>2</v>
      </c>
      <c r="G25" s="13" t="s">
        <v>61</v>
      </c>
      <c r="H25" s="8" t="s">
        <v>102</v>
      </c>
      <c r="J25" s="14">
        <v>81</v>
      </c>
      <c r="K25" s="8" t="s">
        <v>68</v>
      </c>
      <c r="L25" s="8">
        <v>25</v>
      </c>
      <c r="M25" s="10">
        <f>L25</f>
        <v>25</v>
      </c>
      <c r="N25" s="15">
        <v>140</v>
      </c>
      <c r="O25" s="8" t="s">
        <v>68</v>
      </c>
    </row>
    <row r="26" spans="1:17" x14ac:dyDescent="0.25">
      <c r="A26" s="13" t="s">
        <v>90</v>
      </c>
      <c r="B26" s="13" t="s">
        <v>31</v>
      </c>
      <c r="C26" s="8" t="s">
        <v>91</v>
      </c>
      <c r="D26" s="8">
        <f>-33-37/60</f>
        <v>-33.616666666666667</v>
      </c>
      <c r="E26" s="8">
        <f>143+37/60</f>
        <v>143.61666666666667</v>
      </c>
      <c r="F26" s="8" t="s">
        <v>2</v>
      </c>
      <c r="G26" s="13" t="s">
        <v>61</v>
      </c>
      <c r="H26" s="8" t="s">
        <v>102</v>
      </c>
      <c r="J26" s="14">
        <v>115</v>
      </c>
      <c r="K26" s="8" t="s">
        <v>68</v>
      </c>
      <c r="L26" s="8">
        <v>25</v>
      </c>
      <c r="M26" s="10">
        <f t="shared" ref="M26:M51" si="12">L26</f>
        <v>25</v>
      </c>
      <c r="N26" s="15">
        <v>175</v>
      </c>
      <c r="O26" s="8" t="s">
        <v>68</v>
      </c>
    </row>
    <row r="27" spans="1:17" x14ac:dyDescent="0.25">
      <c r="A27" s="13" t="s">
        <v>90</v>
      </c>
      <c r="B27" s="13" t="s">
        <v>31</v>
      </c>
      <c r="C27" s="8" t="s">
        <v>91</v>
      </c>
      <c r="D27" s="8">
        <f>-33-37/60</f>
        <v>-33.616666666666667</v>
      </c>
      <c r="E27" s="8">
        <f>143+37/60</f>
        <v>143.61666666666667</v>
      </c>
      <c r="F27" s="8" t="s">
        <v>2</v>
      </c>
      <c r="G27" s="13" t="s">
        <v>61</v>
      </c>
      <c r="H27" s="8" t="s">
        <v>102</v>
      </c>
      <c r="J27" s="14">
        <v>72</v>
      </c>
      <c r="K27" s="8" t="s">
        <v>68</v>
      </c>
      <c r="L27" s="8">
        <v>25</v>
      </c>
      <c r="M27" s="10">
        <f t="shared" si="12"/>
        <v>25</v>
      </c>
      <c r="N27" s="11">
        <v>115</v>
      </c>
      <c r="O27" s="8" t="s">
        <v>68</v>
      </c>
    </row>
    <row r="28" spans="1:17" x14ac:dyDescent="0.25">
      <c r="A28" s="13" t="s">
        <v>92</v>
      </c>
      <c r="B28" s="13" t="s">
        <v>31</v>
      </c>
      <c r="C28" s="13" t="s">
        <v>93</v>
      </c>
      <c r="D28" s="8">
        <f>-33-36/60</f>
        <v>-33.6</v>
      </c>
      <c r="E28" s="8">
        <f>150+44/60</f>
        <v>150.73333333333332</v>
      </c>
      <c r="F28" s="8" t="s">
        <v>2</v>
      </c>
      <c r="G28" s="13" t="s">
        <v>97</v>
      </c>
      <c r="H28" s="8" t="s">
        <v>102</v>
      </c>
      <c r="I28" s="8" t="s">
        <v>94</v>
      </c>
      <c r="J28" s="14">
        <v>87.6</v>
      </c>
      <c r="K28" s="8" t="s">
        <v>68</v>
      </c>
      <c r="L28" s="13">
        <v>25</v>
      </c>
      <c r="M28" s="10">
        <f t="shared" si="12"/>
        <v>25</v>
      </c>
      <c r="N28" s="15">
        <v>170.2</v>
      </c>
      <c r="O28" s="13" t="s">
        <v>68</v>
      </c>
      <c r="P28" s="16"/>
      <c r="Q28" s="13"/>
    </row>
    <row r="29" spans="1:17" x14ac:dyDescent="0.25">
      <c r="A29" s="13" t="s">
        <v>92</v>
      </c>
      <c r="B29" s="13" t="s">
        <v>31</v>
      </c>
      <c r="C29" s="13" t="s">
        <v>93</v>
      </c>
      <c r="D29" s="8">
        <f t="shared" ref="D29:D45" si="13">-33-36/60</f>
        <v>-33.6</v>
      </c>
      <c r="E29" s="8">
        <f t="shared" ref="E29:E45" si="14">150+44/60</f>
        <v>150.73333333333332</v>
      </c>
      <c r="F29" s="8" t="s">
        <v>2</v>
      </c>
      <c r="G29" s="13" t="s">
        <v>97</v>
      </c>
      <c r="H29" s="8" t="s">
        <v>102</v>
      </c>
      <c r="I29" s="8" t="s">
        <v>95</v>
      </c>
      <c r="J29" s="14">
        <v>116.9</v>
      </c>
      <c r="K29" s="8" t="s">
        <v>68</v>
      </c>
      <c r="L29" s="13">
        <v>25</v>
      </c>
      <c r="M29" s="10">
        <f t="shared" si="12"/>
        <v>25</v>
      </c>
      <c r="N29" s="15">
        <v>151.80000000000001</v>
      </c>
      <c r="O29" s="13" t="s">
        <v>68</v>
      </c>
      <c r="P29" s="16"/>
      <c r="Q29" s="13"/>
    </row>
    <row r="30" spans="1:17" x14ac:dyDescent="0.25">
      <c r="A30" s="13" t="s">
        <v>92</v>
      </c>
      <c r="B30" s="13" t="s">
        <v>31</v>
      </c>
      <c r="C30" s="13" t="s">
        <v>93</v>
      </c>
      <c r="D30" s="8">
        <f t="shared" si="13"/>
        <v>-33.6</v>
      </c>
      <c r="E30" s="8">
        <f t="shared" si="14"/>
        <v>150.73333333333332</v>
      </c>
      <c r="F30" s="8" t="s">
        <v>2</v>
      </c>
      <c r="G30" s="13" t="s">
        <v>97</v>
      </c>
      <c r="H30" s="8" t="s">
        <v>102</v>
      </c>
      <c r="I30" s="8" t="s">
        <v>96</v>
      </c>
      <c r="J30" s="14">
        <v>140</v>
      </c>
      <c r="K30" s="8" t="s">
        <v>68</v>
      </c>
      <c r="L30" s="13">
        <v>25</v>
      </c>
      <c r="M30" s="10">
        <f t="shared" si="12"/>
        <v>25</v>
      </c>
      <c r="N30" s="15">
        <v>180.6</v>
      </c>
      <c r="O30" s="13" t="s">
        <v>68</v>
      </c>
      <c r="P30" s="16"/>
      <c r="Q30" s="13"/>
    </row>
    <row r="31" spans="1:17" x14ac:dyDescent="0.25">
      <c r="A31" s="13" t="s">
        <v>92</v>
      </c>
      <c r="B31" s="13" t="s">
        <v>31</v>
      </c>
      <c r="C31" s="13" t="s">
        <v>93</v>
      </c>
      <c r="D31" s="8">
        <f>-33-36/60</f>
        <v>-33.6</v>
      </c>
      <c r="E31" s="8">
        <f>150+44/60</f>
        <v>150.73333333333332</v>
      </c>
      <c r="F31" s="8" t="s">
        <v>2</v>
      </c>
      <c r="G31" s="8" t="s">
        <v>98</v>
      </c>
      <c r="H31" s="8" t="s">
        <v>102</v>
      </c>
      <c r="I31" s="8" t="s">
        <v>94</v>
      </c>
      <c r="J31" s="14">
        <v>87.5</v>
      </c>
      <c r="K31" s="8" t="s">
        <v>68</v>
      </c>
      <c r="L31" s="13">
        <v>25</v>
      </c>
      <c r="M31" s="10">
        <f t="shared" si="12"/>
        <v>25</v>
      </c>
      <c r="N31" s="15"/>
      <c r="O31" s="13" t="s">
        <v>68</v>
      </c>
      <c r="P31" s="16"/>
      <c r="Q31" s="13"/>
    </row>
    <row r="32" spans="1:17" x14ac:dyDescent="0.25">
      <c r="A32" s="13" t="s">
        <v>92</v>
      </c>
      <c r="B32" s="13" t="s">
        <v>31</v>
      </c>
      <c r="C32" s="13" t="s">
        <v>93</v>
      </c>
      <c r="D32" s="8">
        <f t="shared" si="13"/>
        <v>-33.6</v>
      </c>
      <c r="E32" s="8">
        <f t="shared" si="14"/>
        <v>150.73333333333332</v>
      </c>
      <c r="F32" s="8" t="s">
        <v>2</v>
      </c>
      <c r="G32" s="8" t="s">
        <v>98</v>
      </c>
      <c r="H32" s="8" t="s">
        <v>102</v>
      </c>
      <c r="I32" s="8" t="s">
        <v>95</v>
      </c>
      <c r="J32" s="14">
        <v>128.6</v>
      </c>
      <c r="K32" s="8" t="s">
        <v>68</v>
      </c>
      <c r="L32" s="13">
        <v>25</v>
      </c>
      <c r="M32" s="10">
        <f t="shared" si="12"/>
        <v>25</v>
      </c>
      <c r="N32" s="15"/>
      <c r="O32" s="13" t="s">
        <v>68</v>
      </c>
      <c r="P32" s="16"/>
      <c r="Q32" s="13"/>
    </row>
    <row r="33" spans="1:18" x14ac:dyDescent="0.25">
      <c r="A33" s="13" t="s">
        <v>92</v>
      </c>
      <c r="B33" s="13" t="s">
        <v>31</v>
      </c>
      <c r="C33" s="13" t="s">
        <v>93</v>
      </c>
      <c r="D33" s="8">
        <f t="shared" si="13"/>
        <v>-33.6</v>
      </c>
      <c r="E33" s="8">
        <f t="shared" si="14"/>
        <v>150.73333333333332</v>
      </c>
      <c r="F33" s="8" t="s">
        <v>2</v>
      </c>
      <c r="G33" s="8" t="s">
        <v>98</v>
      </c>
      <c r="H33" s="8" t="s">
        <v>102</v>
      </c>
      <c r="I33" s="8" t="s">
        <v>96</v>
      </c>
      <c r="J33" s="14">
        <v>116.4</v>
      </c>
      <c r="K33" s="8" t="s">
        <v>68</v>
      </c>
      <c r="L33" s="13">
        <v>25</v>
      </c>
      <c r="M33" s="10">
        <f t="shared" si="12"/>
        <v>25</v>
      </c>
      <c r="N33" s="15"/>
      <c r="O33" s="13" t="s">
        <v>68</v>
      </c>
      <c r="P33" s="16"/>
      <c r="Q33" s="13"/>
    </row>
    <row r="34" spans="1:18" x14ac:dyDescent="0.25">
      <c r="A34" s="13" t="s">
        <v>92</v>
      </c>
      <c r="B34" s="13" t="s">
        <v>31</v>
      </c>
      <c r="C34" s="13" t="s">
        <v>93</v>
      </c>
      <c r="D34" s="8">
        <f>-33-36/60</f>
        <v>-33.6</v>
      </c>
      <c r="E34" s="8">
        <f>150+44/60</f>
        <v>150.73333333333332</v>
      </c>
      <c r="F34" s="8" t="s">
        <v>2</v>
      </c>
      <c r="G34" s="8" t="s">
        <v>52</v>
      </c>
      <c r="H34" s="8" t="s">
        <v>102</v>
      </c>
      <c r="I34" s="8" t="s">
        <v>94</v>
      </c>
      <c r="J34" s="14">
        <v>74</v>
      </c>
      <c r="K34" s="8" t="s">
        <v>68</v>
      </c>
      <c r="L34" s="13">
        <v>25</v>
      </c>
      <c r="M34" s="10">
        <f t="shared" si="12"/>
        <v>25</v>
      </c>
      <c r="N34" s="15">
        <v>142.69999999999999</v>
      </c>
      <c r="O34" s="13" t="s">
        <v>68</v>
      </c>
      <c r="P34" s="16"/>
      <c r="Q34" s="13"/>
    </row>
    <row r="35" spans="1:18" x14ac:dyDescent="0.25">
      <c r="A35" s="13" t="s">
        <v>92</v>
      </c>
      <c r="B35" s="13" t="s">
        <v>31</v>
      </c>
      <c r="C35" s="13" t="s">
        <v>93</v>
      </c>
      <c r="D35" s="8">
        <f t="shared" si="13"/>
        <v>-33.6</v>
      </c>
      <c r="E35" s="8">
        <f t="shared" si="14"/>
        <v>150.73333333333332</v>
      </c>
      <c r="F35" s="8" t="s">
        <v>2</v>
      </c>
      <c r="G35" s="8" t="s">
        <v>52</v>
      </c>
      <c r="H35" s="8" t="s">
        <v>102</v>
      </c>
      <c r="I35" s="8" t="s">
        <v>95</v>
      </c>
      <c r="J35" s="14">
        <v>100.3</v>
      </c>
      <c r="K35" s="8" t="s">
        <v>68</v>
      </c>
      <c r="L35" s="13">
        <v>25</v>
      </c>
      <c r="M35" s="10">
        <f t="shared" si="12"/>
        <v>25</v>
      </c>
      <c r="N35" s="15">
        <v>147.19999999999999</v>
      </c>
      <c r="O35" s="13" t="s">
        <v>68</v>
      </c>
      <c r="P35" s="16"/>
      <c r="Q35" s="13"/>
    </row>
    <row r="36" spans="1:18" x14ac:dyDescent="0.25">
      <c r="A36" s="13" t="s">
        <v>92</v>
      </c>
      <c r="B36" s="13" t="s">
        <v>31</v>
      </c>
      <c r="C36" s="13" t="s">
        <v>93</v>
      </c>
      <c r="D36" s="8">
        <f t="shared" si="13"/>
        <v>-33.6</v>
      </c>
      <c r="E36" s="8">
        <f t="shared" si="14"/>
        <v>150.73333333333332</v>
      </c>
      <c r="F36" s="8" t="s">
        <v>2</v>
      </c>
      <c r="G36" s="8" t="s">
        <v>52</v>
      </c>
      <c r="H36" s="8" t="s">
        <v>102</v>
      </c>
      <c r="I36" s="8" t="s">
        <v>96</v>
      </c>
      <c r="J36" s="14">
        <v>106.3</v>
      </c>
      <c r="K36" s="8" t="s">
        <v>68</v>
      </c>
      <c r="L36" s="13">
        <v>25</v>
      </c>
      <c r="M36" s="10">
        <f t="shared" si="12"/>
        <v>25</v>
      </c>
      <c r="N36" s="15">
        <v>128.69999999999999</v>
      </c>
      <c r="O36" s="13" t="s">
        <v>68</v>
      </c>
      <c r="P36" s="16"/>
      <c r="Q36" s="13"/>
    </row>
    <row r="37" spans="1:18" x14ac:dyDescent="0.25">
      <c r="A37" s="13" t="s">
        <v>92</v>
      </c>
      <c r="B37" s="13" t="s">
        <v>31</v>
      </c>
      <c r="C37" s="13" t="s">
        <v>93</v>
      </c>
      <c r="D37" s="8">
        <f>-33-36/60</f>
        <v>-33.6</v>
      </c>
      <c r="E37" s="8">
        <f>150+44/60</f>
        <v>150.73333333333332</v>
      </c>
      <c r="F37" s="8" t="s">
        <v>2</v>
      </c>
      <c r="G37" s="8" t="s">
        <v>99</v>
      </c>
      <c r="H37" s="8" t="s">
        <v>102</v>
      </c>
      <c r="I37" s="8" t="s">
        <v>94</v>
      </c>
      <c r="J37" s="14">
        <v>107.7</v>
      </c>
      <c r="K37" s="8" t="s">
        <v>68</v>
      </c>
      <c r="L37" s="13">
        <v>25</v>
      </c>
      <c r="M37" s="10">
        <f t="shared" si="12"/>
        <v>25</v>
      </c>
      <c r="N37" s="15">
        <v>201</v>
      </c>
      <c r="O37" s="13" t="s">
        <v>68</v>
      </c>
      <c r="P37" s="16"/>
      <c r="Q37" s="13"/>
    </row>
    <row r="38" spans="1:18" x14ac:dyDescent="0.25">
      <c r="A38" s="13" t="s">
        <v>92</v>
      </c>
      <c r="B38" s="13" t="s">
        <v>31</v>
      </c>
      <c r="C38" s="13" t="s">
        <v>93</v>
      </c>
      <c r="D38" s="8">
        <f t="shared" si="13"/>
        <v>-33.6</v>
      </c>
      <c r="E38" s="8">
        <f t="shared" si="14"/>
        <v>150.73333333333332</v>
      </c>
      <c r="F38" s="8" t="s">
        <v>2</v>
      </c>
      <c r="G38" s="8" t="s">
        <v>99</v>
      </c>
      <c r="H38" s="8" t="s">
        <v>102</v>
      </c>
      <c r="I38" s="8" t="s">
        <v>95</v>
      </c>
      <c r="J38" s="14">
        <v>147.6</v>
      </c>
      <c r="K38" s="8" t="s">
        <v>68</v>
      </c>
      <c r="L38" s="13">
        <v>25</v>
      </c>
      <c r="M38" s="10">
        <f t="shared" si="12"/>
        <v>25</v>
      </c>
      <c r="N38" s="15">
        <v>173.4</v>
      </c>
      <c r="O38" s="13" t="s">
        <v>68</v>
      </c>
      <c r="P38" s="16"/>
      <c r="Q38" s="13"/>
    </row>
    <row r="39" spans="1:18" x14ac:dyDescent="0.25">
      <c r="A39" s="13" t="s">
        <v>92</v>
      </c>
      <c r="B39" s="13" t="s">
        <v>31</v>
      </c>
      <c r="C39" s="13" t="s">
        <v>93</v>
      </c>
      <c r="D39" s="8">
        <f t="shared" si="13"/>
        <v>-33.6</v>
      </c>
      <c r="E39" s="8">
        <f t="shared" si="14"/>
        <v>150.73333333333332</v>
      </c>
      <c r="F39" s="8" t="s">
        <v>2</v>
      </c>
      <c r="G39" s="8" t="s">
        <v>99</v>
      </c>
      <c r="H39" s="8" t="s">
        <v>102</v>
      </c>
      <c r="I39" s="8" t="s">
        <v>96</v>
      </c>
      <c r="J39" s="14">
        <v>167.1</v>
      </c>
      <c r="K39" s="8" t="s">
        <v>68</v>
      </c>
      <c r="L39" s="13">
        <v>25</v>
      </c>
      <c r="M39" s="10">
        <f t="shared" si="12"/>
        <v>25</v>
      </c>
      <c r="N39" s="15">
        <v>219.7</v>
      </c>
      <c r="O39" s="13" t="s">
        <v>68</v>
      </c>
      <c r="P39" s="16"/>
      <c r="Q39" s="13"/>
    </row>
    <row r="40" spans="1:18" x14ac:dyDescent="0.25">
      <c r="A40" s="13" t="s">
        <v>92</v>
      </c>
      <c r="B40" s="13" t="s">
        <v>31</v>
      </c>
      <c r="C40" s="13" t="s">
        <v>93</v>
      </c>
      <c r="D40" s="8">
        <f>-33-36/60</f>
        <v>-33.6</v>
      </c>
      <c r="E40" s="8">
        <f>150+44/60</f>
        <v>150.73333333333332</v>
      </c>
      <c r="F40" s="8" t="s">
        <v>2</v>
      </c>
      <c r="G40" s="8" t="s">
        <v>100</v>
      </c>
      <c r="H40" s="8" t="s">
        <v>102</v>
      </c>
      <c r="I40" s="8" t="s">
        <v>94</v>
      </c>
      <c r="J40" s="14">
        <v>59.9</v>
      </c>
      <c r="K40" s="8" t="s">
        <v>68</v>
      </c>
      <c r="L40" s="13">
        <v>25</v>
      </c>
      <c r="M40" s="10">
        <f t="shared" si="12"/>
        <v>25</v>
      </c>
      <c r="N40" s="15">
        <v>139.69999999999999</v>
      </c>
      <c r="O40" s="13" t="s">
        <v>68</v>
      </c>
      <c r="P40" s="16"/>
      <c r="Q40" s="13"/>
    </row>
    <row r="41" spans="1:18" x14ac:dyDescent="0.25">
      <c r="A41" s="13" t="s">
        <v>92</v>
      </c>
      <c r="B41" s="13" t="s">
        <v>31</v>
      </c>
      <c r="C41" s="13" t="s">
        <v>93</v>
      </c>
      <c r="D41" s="8">
        <f t="shared" si="13"/>
        <v>-33.6</v>
      </c>
      <c r="E41" s="8">
        <f t="shared" si="14"/>
        <v>150.73333333333332</v>
      </c>
      <c r="F41" s="8" t="s">
        <v>2</v>
      </c>
      <c r="G41" s="8" t="s">
        <v>100</v>
      </c>
      <c r="H41" s="8" t="s">
        <v>102</v>
      </c>
      <c r="I41" s="8" t="s">
        <v>95</v>
      </c>
      <c r="J41" s="14">
        <v>126</v>
      </c>
      <c r="K41" s="8" t="s">
        <v>68</v>
      </c>
      <c r="L41" s="13">
        <v>25</v>
      </c>
      <c r="M41" s="10">
        <f t="shared" si="12"/>
        <v>25</v>
      </c>
      <c r="N41" s="15">
        <v>168.9</v>
      </c>
      <c r="O41" s="13" t="s">
        <v>68</v>
      </c>
      <c r="P41" s="16"/>
      <c r="Q41" s="13"/>
    </row>
    <row r="42" spans="1:18" x14ac:dyDescent="0.25">
      <c r="A42" s="13" t="s">
        <v>92</v>
      </c>
      <c r="B42" s="13" t="s">
        <v>31</v>
      </c>
      <c r="C42" s="13" t="s">
        <v>93</v>
      </c>
      <c r="D42" s="8">
        <f t="shared" si="13"/>
        <v>-33.6</v>
      </c>
      <c r="E42" s="8">
        <f t="shared" si="14"/>
        <v>150.73333333333332</v>
      </c>
      <c r="F42" s="8" t="s">
        <v>2</v>
      </c>
      <c r="G42" s="8" t="s">
        <v>100</v>
      </c>
      <c r="H42" s="8" t="s">
        <v>102</v>
      </c>
      <c r="I42" s="8" t="s">
        <v>96</v>
      </c>
      <c r="J42" s="14">
        <v>123.8</v>
      </c>
      <c r="K42" s="8" t="s">
        <v>68</v>
      </c>
      <c r="L42" s="13">
        <v>25</v>
      </c>
      <c r="M42" s="10">
        <f t="shared" si="12"/>
        <v>25</v>
      </c>
      <c r="N42" s="15">
        <v>176.9</v>
      </c>
      <c r="O42" s="13" t="s">
        <v>68</v>
      </c>
      <c r="P42" s="16"/>
      <c r="Q42" s="13"/>
    </row>
    <row r="43" spans="1:18" x14ac:dyDescent="0.25">
      <c r="A43" s="13" t="s">
        <v>92</v>
      </c>
      <c r="B43" s="13" t="s">
        <v>31</v>
      </c>
      <c r="C43" s="13" t="s">
        <v>93</v>
      </c>
      <c r="D43" s="8">
        <f>-33-36/60</f>
        <v>-33.6</v>
      </c>
      <c r="E43" s="8">
        <f>150+44/60</f>
        <v>150.73333333333332</v>
      </c>
      <c r="F43" s="8" t="s">
        <v>2</v>
      </c>
      <c r="G43" s="8" t="s">
        <v>101</v>
      </c>
      <c r="H43" s="8" t="s">
        <v>102</v>
      </c>
      <c r="I43" s="8" t="s">
        <v>94</v>
      </c>
      <c r="J43" s="14">
        <v>53.1</v>
      </c>
      <c r="K43" s="8" t="s">
        <v>68</v>
      </c>
      <c r="L43" s="13">
        <v>25</v>
      </c>
      <c r="M43" s="10">
        <f t="shared" si="12"/>
        <v>25</v>
      </c>
      <c r="N43" s="15">
        <v>100</v>
      </c>
      <c r="O43" s="13" t="s">
        <v>68</v>
      </c>
      <c r="P43" s="16"/>
      <c r="Q43" s="13"/>
    </row>
    <row r="44" spans="1:18" x14ac:dyDescent="0.25">
      <c r="A44" s="13" t="s">
        <v>92</v>
      </c>
      <c r="B44" s="13" t="s">
        <v>31</v>
      </c>
      <c r="C44" s="13" t="s">
        <v>93</v>
      </c>
      <c r="D44" s="8">
        <f t="shared" si="13"/>
        <v>-33.6</v>
      </c>
      <c r="E44" s="8">
        <f t="shared" si="14"/>
        <v>150.73333333333332</v>
      </c>
      <c r="F44" s="8" t="s">
        <v>2</v>
      </c>
      <c r="G44" s="8" t="s">
        <v>101</v>
      </c>
      <c r="H44" s="8" t="s">
        <v>102</v>
      </c>
      <c r="I44" s="8" t="s">
        <v>95</v>
      </c>
      <c r="J44" s="14">
        <v>75.099999999999994</v>
      </c>
      <c r="K44" s="8" t="s">
        <v>68</v>
      </c>
      <c r="L44" s="13">
        <v>25</v>
      </c>
      <c r="M44" s="10">
        <f t="shared" si="12"/>
        <v>25</v>
      </c>
      <c r="N44" s="15">
        <v>112.7</v>
      </c>
      <c r="O44" s="13" t="s">
        <v>68</v>
      </c>
      <c r="P44" s="16"/>
      <c r="Q44" s="13"/>
    </row>
    <row r="45" spans="1:18" x14ac:dyDescent="0.25">
      <c r="A45" s="13" t="s">
        <v>92</v>
      </c>
      <c r="B45" s="13" t="s">
        <v>31</v>
      </c>
      <c r="C45" s="13" t="s">
        <v>93</v>
      </c>
      <c r="D45" s="8">
        <f t="shared" si="13"/>
        <v>-33.6</v>
      </c>
      <c r="E45" s="8">
        <f t="shared" si="14"/>
        <v>150.73333333333332</v>
      </c>
      <c r="F45" s="8" t="s">
        <v>2</v>
      </c>
      <c r="G45" s="8" t="s">
        <v>101</v>
      </c>
      <c r="H45" s="8" t="s">
        <v>102</v>
      </c>
      <c r="I45" s="8" t="s">
        <v>96</v>
      </c>
      <c r="J45" s="14">
        <v>67.5</v>
      </c>
      <c r="K45" s="8" t="s">
        <v>68</v>
      </c>
      <c r="L45" s="13">
        <v>25</v>
      </c>
      <c r="M45" s="10">
        <f t="shared" si="12"/>
        <v>25</v>
      </c>
      <c r="N45" s="15">
        <v>83.9</v>
      </c>
      <c r="O45" s="13" t="s">
        <v>68</v>
      </c>
      <c r="P45" s="16"/>
      <c r="Q45" s="13"/>
    </row>
    <row r="46" spans="1:18" x14ac:dyDescent="0.25">
      <c r="A46" s="13" t="s">
        <v>103</v>
      </c>
      <c r="B46" s="13" t="s">
        <v>31</v>
      </c>
      <c r="C46" s="13"/>
      <c r="F46" s="8" t="s">
        <v>2</v>
      </c>
      <c r="G46" s="8" t="s">
        <v>22</v>
      </c>
      <c r="H46" s="8" t="s">
        <v>130</v>
      </c>
      <c r="J46" s="14">
        <v>78.8</v>
      </c>
      <c r="K46" s="8" t="s">
        <v>68</v>
      </c>
      <c r="L46" s="13">
        <v>20.45</v>
      </c>
      <c r="M46" s="10">
        <f t="shared" si="12"/>
        <v>20.45</v>
      </c>
      <c r="N46" s="15">
        <v>114.1</v>
      </c>
      <c r="O46" s="13" t="s">
        <v>68</v>
      </c>
      <c r="P46" s="16"/>
      <c r="Q46" s="13"/>
      <c r="R46" s="13" t="s">
        <v>104</v>
      </c>
    </row>
    <row r="47" spans="1:18" x14ac:dyDescent="0.25">
      <c r="A47" s="13" t="s">
        <v>103</v>
      </c>
      <c r="B47" s="13" t="s">
        <v>31</v>
      </c>
      <c r="C47" s="13"/>
      <c r="F47" s="8" t="s">
        <v>2</v>
      </c>
      <c r="G47" s="8" t="s">
        <v>22</v>
      </c>
      <c r="H47" s="8" t="s">
        <v>130</v>
      </c>
      <c r="J47" s="14">
        <v>72.400000000000006</v>
      </c>
      <c r="K47" s="8" t="s">
        <v>68</v>
      </c>
      <c r="L47" s="13">
        <v>20.45</v>
      </c>
      <c r="M47" s="10">
        <f t="shared" si="12"/>
        <v>20.45</v>
      </c>
      <c r="N47" s="15">
        <v>113.5</v>
      </c>
      <c r="O47" s="13" t="s">
        <v>68</v>
      </c>
      <c r="P47" s="16"/>
      <c r="Q47" s="13"/>
      <c r="R47" s="13" t="s">
        <v>105</v>
      </c>
    </row>
    <row r="48" spans="1:18" x14ac:dyDescent="0.25">
      <c r="A48" s="13" t="s">
        <v>103</v>
      </c>
      <c r="B48" s="13" t="s">
        <v>31</v>
      </c>
      <c r="C48" s="13"/>
      <c r="F48" s="8" t="s">
        <v>2</v>
      </c>
      <c r="G48" s="8" t="s">
        <v>22</v>
      </c>
      <c r="H48" s="8" t="s">
        <v>130</v>
      </c>
      <c r="J48" s="14">
        <v>64</v>
      </c>
      <c r="K48" s="8" t="s">
        <v>68</v>
      </c>
      <c r="L48" s="13">
        <v>20.45</v>
      </c>
      <c r="M48" s="10">
        <f t="shared" si="12"/>
        <v>20.45</v>
      </c>
      <c r="N48" s="15">
        <v>93.5</v>
      </c>
      <c r="O48" s="13" t="s">
        <v>68</v>
      </c>
      <c r="P48" s="16"/>
      <c r="Q48" s="13"/>
      <c r="R48" s="13" t="s">
        <v>106</v>
      </c>
    </row>
    <row r="49" spans="1:18" x14ac:dyDescent="0.25">
      <c r="A49" s="13" t="s">
        <v>103</v>
      </c>
      <c r="B49" s="13" t="s">
        <v>31</v>
      </c>
      <c r="F49" s="8" t="s">
        <v>2</v>
      </c>
      <c r="G49" s="8" t="s">
        <v>22</v>
      </c>
      <c r="H49" s="8" t="s">
        <v>130</v>
      </c>
      <c r="J49" s="14">
        <v>49.3</v>
      </c>
      <c r="K49" s="8" t="s">
        <v>68</v>
      </c>
      <c r="L49" s="13">
        <v>20.45</v>
      </c>
      <c r="M49" s="10">
        <f t="shared" si="12"/>
        <v>20.45</v>
      </c>
      <c r="N49" s="15">
        <v>80.900000000000006</v>
      </c>
      <c r="O49" s="13" t="s">
        <v>68</v>
      </c>
      <c r="P49" s="16"/>
      <c r="Q49" s="13"/>
      <c r="R49" s="8" t="s">
        <v>107</v>
      </c>
    </row>
    <row r="50" spans="1:18" x14ac:dyDescent="0.25">
      <c r="A50" s="13" t="s">
        <v>108</v>
      </c>
      <c r="B50" s="13" t="s">
        <v>3</v>
      </c>
      <c r="F50" s="8" t="s">
        <v>7</v>
      </c>
      <c r="G50" s="8" t="s">
        <v>75</v>
      </c>
      <c r="H50" s="8" t="s">
        <v>130</v>
      </c>
      <c r="J50" s="14">
        <v>17.899999999999999</v>
      </c>
      <c r="K50" s="8" t="s">
        <v>68</v>
      </c>
      <c r="L50" s="13">
        <v>25</v>
      </c>
      <c r="M50" s="10">
        <f t="shared" si="12"/>
        <v>25</v>
      </c>
      <c r="N50" s="15"/>
      <c r="O50" s="13"/>
      <c r="P50" s="16"/>
      <c r="Q50" s="13"/>
    </row>
    <row r="51" spans="1:18" x14ac:dyDescent="0.25">
      <c r="A51" s="13" t="s">
        <v>108</v>
      </c>
      <c r="B51" s="13" t="s">
        <v>3</v>
      </c>
      <c r="F51" s="8" t="s">
        <v>7</v>
      </c>
      <c r="G51" s="8" t="s">
        <v>75</v>
      </c>
      <c r="H51" s="8" t="s">
        <v>130</v>
      </c>
      <c r="J51" s="14">
        <v>17.2</v>
      </c>
      <c r="K51" s="8" t="s">
        <v>68</v>
      </c>
      <c r="L51" s="13">
        <v>14</v>
      </c>
      <c r="M51" s="10">
        <f t="shared" si="12"/>
        <v>14</v>
      </c>
      <c r="N51" s="15"/>
      <c r="O51" s="13"/>
      <c r="P51" s="16"/>
      <c r="Q51" s="13"/>
    </row>
    <row r="52" spans="1:18" x14ac:dyDescent="0.25">
      <c r="A52" s="13" t="s">
        <v>5</v>
      </c>
      <c r="B52" s="13" t="s">
        <v>3</v>
      </c>
      <c r="C52" s="13" t="s">
        <v>109</v>
      </c>
      <c r="D52" s="8">
        <f>39+1/60</f>
        <v>39.016666666666666</v>
      </c>
      <c r="E52" s="8">
        <f>-92-46/60</f>
        <v>-92.766666666666666</v>
      </c>
      <c r="F52" s="13" t="s">
        <v>4</v>
      </c>
      <c r="G52" s="13" t="s">
        <v>111</v>
      </c>
      <c r="H52" s="8" t="s">
        <v>129</v>
      </c>
      <c r="J52" s="14">
        <v>44.78</v>
      </c>
      <c r="K52" s="8" t="s">
        <v>68</v>
      </c>
      <c r="L52" s="8" t="s">
        <v>110</v>
      </c>
      <c r="M52" s="10">
        <v>25</v>
      </c>
      <c r="N52" s="15">
        <v>82.4</v>
      </c>
      <c r="O52" s="8" t="s">
        <v>68</v>
      </c>
      <c r="P52" s="12">
        <v>1.711E-2</v>
      </c>
      <c r="Q52" s="8" t="s">
        <v>169</v>
      </c>
    </row>
    <row r="53" spans="1:18" x14ac:dyDescent="0.25">
      <c r="A53" s="13" t="s">
        <v>5</v>
      </c>
      <c r="B53" s="13" t="s">
        <v>3</v>
      </c>
      <c r="C53" s="13" t="s">
        <v>109</v>
      </c>
      <c r="D53" s="8">
        <f t="shared" ref="D53:D56" si="15">39+1/60</f>
        <v>39.016666666666666</v>
      </c>
      <c r="E53" s="8">
        <f t="shared" ref="E53:E56" si="16">-92-46/60</f>
        <v>-92.766666666666666</v>
      </c>
      <c r="F53" s="13" t="s">
        <v>4</v>
      </c>
      <c r="G53" s="13" t="s">
        <v>112</v>
      </c>
      <c r="H53" s="8" t="s">
        <v>129</v>
      </c>
      <c r="J53" s="14">
        <v>44.53</v>
      </c>
      <c r="K53" s="8" t="s">
        <v>68</v>
      </c>
      <c r="L53" s="8" t="s">
        <v>110</v>
      </c>
      <c r="M53" s="10">
        <v>25</v>
      </c>
      <c r="N53" s="15">
        <v>82.84</v>
      </c>
      <c r="O53" s="8" t="s">
        <v>68</v>
      </c>
      <c r="P53" s="12">
        <v>1.6669999999999997E-2</v>
      </c>
      <c r="Q53" s="8" t="s">
        <v>169</v>
      </c>
    </row>
    <row r="54" spans="1:18" x14ac:dyDescent="0.25">
      <c r="A54" s="13" t="s">
        <v>5</v>
      </c>
      <c r="B54" s="13" t="s">
        <v>3</v>
      </c>
      <c r="C54" s="13" t="s">
        <v>109</v>
      </c>
      <c r="D54" s="8">
        <f t="shared" si="15"/>
        <v>39.016666666666666</v>
      </c>
      <c r="E54" s="8">
        <f t="shared" si="16"/>
        <v>-92.766666666666666</v>
      </c>
      <c r="F54" s="13" t="s">
        <v>4</v>
      </c>
      <c r="G54" s="13" t="s">
        <v>113</v>
      </c>
      <c r="H54" s="8" t="s">
        <v>129</v>
      </c>
      <c r="J54" s="14">
        <v>56.04</v>
      </c>
      <c r="K54" s="8" t="s">
        <v>68</v>
      </c>
      <c r="L54" s="8" t="s">
        <v>110</v>
      </c>
      <c r="M54" s="10">
        <v>25</v>
      </c>
      <c r="N54" s="15">
        <v>107.93</v>
      </c>
      <c r="O54" s="8" t="s">
        <v>68</v>
      </c>
      <c r="P54" s="12">
        <v>1.5609999999999999E-2</v>
      </c>
      <c r="Q54" s="8" t="s">
        <v>169</v>
      </c>
    </row>
    <row r="55" spans="1:18" x14ac:dyDescent="0.25">
      <c r="A55" s="13" t="s">
        <v>5</v>
      </c>
      <c r="B55" s="13" t="s">
        <v>3</v>
      </c>
      <c r="C55" s="13" t="s">
        <v>109</v>
      </c>
      <c r="D55" s="8">
        <f t="shared" si="15"/>
        <v>39.016666666666666</v>
      </c>
      <c r="E55" s="8">
        <f t="shared" si="16"/>
        <v>-92.766666666666666</v>
      </c>
      <c r="F55" s="13" t="s">
        <v>4</v>
      </c>
      <c r="G55" s="13" t="s">
        <v>114</v>
      </c>
      <c r="H55" s="8" t="s">
        <v>129</v>
      </c>
      <c r="J55" s="14">
        <v>62.56</v>
      </c>
      <c r="K55" s="8" t="s">
        <v>68</v>
      </c>
      <c r="L55" s="8" t="s">
        <v>110</v>
      </c>
      <c r="M55" s="10">
        <v>25</v>
      </c>
      <c r="N55" s="15">
        <v>118.07</v>
      </c>
      <c r="O55" s="8" t="s">
        <v>68</v>
      </c>
      <c r="P55" s="12">
        <v>1.8180000000000002E-2</v>
      </c>
      <c r="Q55" s="8" t="s">
        <v>169</v>
      </c>
    </row>
    <row r="56" spans="1:18" x14ac:dyDescent="0.25">
      <c r="A56" s="13" t="s">
        <v>5</v>
      </c>
      <c r="B56" s="13" t="s">
        <v>3</v>
      </c>
      <c r="C56" s="13" t="s">
        <v>109</v>
      </c>
      <c r="D56" s="8">
        <f t="shared" si="15"/>
        <v>39.016666666666666</v>
      </c>
      <c r="E56" s="8">
        <f t="shared" si="16"/>
        <v>-92.766666666666666</v>
      </c>
      <c r="F56" s="13" t="s">
        <v>4</v>
      </c>
      <c r="G56" s="13" t="s">
        <v>115</v>
      </c>
      <c r="H56" s="8" t="s">
        <v>129</v>
      </c>
      <c r="J56" s="14">
        <v>52.65</v>
      </c>
      <c r="K56" s="8" t="s">
        <v>68</v>
      </c>
      <c r="L56" s="8" t="s">
        <v>110</v>
      </c>
      <c r="M56" s="10">
        <v>25</v>
      </c>
      <c r="N56" s="11">
        <v>96.87</v>
      </c>
      <c r="O56" s="8" t="s">
        <v>68</v>
      </c>
      <c r="P56" s="12">
        <v>1.685E-2</v>
      </c>
      <c r="Q56" s="8" t="s">
        <v>169</v>
      </c>
    </row>
    <row r="57" spans="1:18" x14ac:dyDescent="0.25">
      <c r="A57" s="13" t="s">
        <v>296</v>
      </c>
      <c r="F57" s="13" t="s">
        <v>2</v>
      </c>
      <c r="G57" s="13" t="s">
        <v>22</v>
      </c>
      <c r="J57" s="9">
        <v>87</v>
      </c>
      <c r="K57" s="8" t="s">
        <v>68</v>
      </c>
      <c r="L57" s="8">
        <v>25</v>
      </c>
      <c r="M57" s="10">
        <f t="shared" ref="M57:M67" si="17">L57</f>
        <v>25</v>
      </c>
      <c r="N57" s="15">
        <v>185</v>
      </c>
      <c r="O57" s="8" t="s">
        <v>68</v>
      </c>
    </row>
    <row r="58" spans="1:18" x14ac:dyDescent="0.25">
      <c r="A58" s="13" t="s">
        <v>297</v>
      </c>
      <c r="B58" s="8" t="s">
        <v>31</v>
      </c>
      <c r="F58" s="13" t="s">
        <v>2</v>
      </c>
      <c r="G58" s="13" t="s">
        <v>117</v>
      </c>
      <c r="H58" s="8" t="s">
        <v>130</v>
      </c>
      <c r="J58" s="9">
        <v>94</v>
      </c>
      <c r="K58" s="8" t="s">
        <v>68</v>
      </c>
      <c r="L58" s="8">
        <v>26</v>
      </c>
      <c r="M58" s="10">
        <f t="shared" si="17"/>
        <v>26</v>
      </c>
      <c r="N58" s="15">
        <v>170</v>
      </c>
      <c r="O58" s="8" t="s">
        <v>68</v>
      </c>
    </row>
    <row r="59" spans="1:18" x14ac:dyDescent="0.25">
      <c r="A59" s="13" t="s">
        <v>298</v>
      </c>
      <c r="B59" s="8" t="s">
        <v>31</v>
      </c>
      <c r="F59" s="13" t="s">
        <v>2</v>
      </c>
      <c r="G59" s="13" t="s">
        <v>117</v>
      </c>
      <c r="H59" s="8" t="s">
        <v>130</v>
      </c>
      <c r="J59" s="9">
        <v>79</v>
      </c>
      <c r="K59" s="8" t="s">
        <v>68</v>
      </c>
      <c r="L59" s="8">
        <v>25</v>
      </c>
      <c r="M59" s="10">
        <f t="shared" si="17"/>
        <v>25</v>
      </c>
      <c r="N59" s="15">
        <v>167</v>
      </c>
      <c r="O59" s="8" t="s">
        <v>68</v>
      </c>
    </row>
    <row r="60" spans="1:18" x14ac:dyDescent="0.25">
      <c r="A60" s="13" t="s">
        <v>299</v>
      </c>
      <c r="F60" s="13" t="s">
        <v>2</v>
      </c>
      <c r="G60" s="13" t="s">
        <v>117</v>
      </c>
      <c r="J60" s="9">
        <v>70</v>
      </c>
      <c r="K60" s="8" t="s">
        <v>68</v>
      </c>
      <c r="L60" s="8">
        <v>25</v>
      </c>
      <c r="M60" s="10">
        <f t="shared" si="17"/>
        <v>25</v>
      </c>
      <c r="N60" s="15">
        <v>147</v>
      </c>
      <c r="O60" s="8" t="s">
        <v>68</v>
      </c>
    </row>
    <row r="61" spans="1:18" x14ac:dyDescent="0.25">
      <c r="A61" s="13" t="s">
        <v>300</v>
      </c>
      <c r="B61" s="8" t="s">
        <v>31</v>
      </c>
      <c r="C61" s="8" t="s">
        <v>128</v>
      </c>
      <c r="F61" s="13" t="s">
        <v>2</v>
      </c>
      <c r="G61" s="13" t="s">
        <v>117</v>
      </c>
      <c r="H61" s="13" t="s">
        <v>102</v>
      </c>
      <c r="J61" s="9">
        <v>126</v>
      </c>
      <c r="K61" s="8" t="s">
        <v>68</v>
      </c>
      <c r="L61" s="8">
        <v>25</v>
      </c>
      <c r="M61" s="10">
        <f t="shared" si="17"/>
        <v>25</v>
      </c>
      <c r="N61" s="15">
        <v>222</v>
      </c>
      <c r="O61" s="8" t="s">
        <v>68</v>
      </c>
    </row>
    <row r="62" spans="1:18" x14ac:dyDescent="0.25">
      <c r="A62" s="13" t="s">
        <v>301</v>
      </c>
      <c r="F62" s="13" t="s">
        <v>4</v>
      </c>
      <c r="G62" s="13" t="s">
        <v>118</v>
      </c>
      <c r="J62" s="9">
        <v>59</v>
      </c>
      <c r="K62" s="8" t="s">
        <v>68</v>
      </c>
      <c r="L62" s="8">
        <v>30</v>
      </c>
      <c r="M62" s="10">
        <f t="shared" si="17"/>
        <v>30</v>
      </c>
      <c r="N62" s="15">
        <v>117</v>
      </c>
      <c r="O62" s="8" t="s">
        <v>68</v>
      </c>
    </row>
    <row r="63" spans="1:18" x14ac:dyDescent="0.25">
      <c r="A63" s="13" t="s">
        <v>302</v>
      </c>
      <c r="F63" s="13" t="s">
        <v>4</v>
      </c>
      <c r="G63" s="13" t="s">
        <v>119</v>
      </c>
      <c r="J63" s="9">
        <v>43</v>
      </c>
      <c r="K63" s="8" t="s">
        <v>68</v>
      </c>
      <c r="L63" s="8">
        <v>25</v>
      </c>
      <c r="M63" s="10">
        <f t="shared" si="17"/>
        <v>25</v>
      </c>
      <c r="N63" s="15">
        <v>90</v>
      </c>
      <c r="O63" s="8" t="s">
        <v>68</v>
      </c>
    </row>
    <row r="64" spans="1:18" x14ac:dyDescent="0.25">
      <c r="A64" s="13" t="s">
        <v>303</v>
      </c>
      <c r="B64" s="8" t="s">
        <v>3</v>
      </c>
      <c r="C64" s="8" t="s">
        <v>127</v>
      </c>
      <c r="F64" s="13" t="s">
        <v>4</v>
      </c>
      <c r="G64" s="13" t="s">
        <v>120</v>
      </c>
      <c r="H64" s="8" t="s">
        <v>102</v>
      </c>
      <c r="I64" s="8" t="s">
        <v>126</v>
      </c>
      <c r="J64" s="9">
        <v>111</v>
      </c>
      <c r="K64" s="8" t="s">
        <v>68</v>
      </c>
      <c r="L64" s="8">
        <v>20</v>
      </c>
      <c r="M64" s="10">
        <f t="shared" si="17"/>
        <v>20</v>
      </c>
      <c r="N64" s="15">
        <v>237</v>
      </c>
      <c r="O64" s="8" t="s">
        <v>68</v>
      </c>
    </row>
    <row r="65" spans="1:19" x14ac:dyDescent="0.25">
      <c r="A65" s="13" t="s">
        <v>304</v>
      </c>
      <c r="B65" s="8" t="s">
        <v>3</v>
      </c>
      <c r="C65" s="8" t="s">
        <v>132</v>
      </c>
      <c r="D65" s="8">
        <f>44+33/60</f>
        <v>44.55</v>
      </c>
      <c r="E65" s="8">
        <f>-84-42/60</f>
        <v>-84.7</v>
      </c>
      <c r="F65" s="13" t="s">
        <v>4</v>
      </c>
      <c r="G65" s="13" t="s">
        <v>121</v>
      </c>
      <c r="H65" s="13" t="s">
        <v>102</v>
      </c>
      <c r="J65" s="9">
        <v>72</v>
      </c>
      <c r="K65" s="8" t="s">
        <v>68</v>
      </c>
      <c r="L65" s="8">
        <v>25</v>
      </c>
      <c r="M65" s="10">
        <f t="shared" si="17"/>
        <v>25</v>
      </c>
      <c r="N65" s="15">
        <v>169</v>
      </c>
      <c r="O65" s="8" t="s">
        <v>68</v>
      </c>
    </row>
    <row r="66" spans="1:19" x14ac:dyDescent="0.25">
      <c r="A66" s="13" t="s">
        <v>305</v>
      </c>
      <c r="B66" s="8" t="s">
        <v>3</v>
      </c>
      <c r="C66" s="8" t="s">
        <v>125</v>
      </c>
      <c r="F66" s="13" t="s">
        <v>4</v>
      </c>
      <c r="G66" s="13" t="s">
        <v>122</v>
      </c>
      <c r="H66" s="8" t="s">
        <v>129</v>
      </c>
      <c r="I66" s="8" t="s">
        <v>124</v>
      </c>
      <c r="J66" s="9">
        <v>24</v>
      </c>
      <c r="K66" s="8" t="s">
        <v>68</v>
      </c>
      <c r="L66" s="8">
        <v>30</v>
      </c>
      <c r="M66" s="10">
        <f t="shared" si="17"/>
        <v>30</v>
      </c>
      <c r="N66" s="15">
        <v>68</v>
      </c>
      <c r="O66" s="8" t="s">
        <v>68</v>
      </c>
    </row>
    <row r="67" spans="1:19" x14ac:dyDescent="0.25">
      <c r="A67" s="13" t="s">
        <v>306</v>
      </c>
      <c r="B67" s="8" t="s">
        <v>10</v>
      </c>
      <c r="F67" s="13" t="s">
        <v>16</v>
      </c>
      <c r="G67" s="13" t="s">
        <v>123</v>
      </c>
      <c r="H67" s="8" t="s">
        <v>131</v>
      </c>
      <c r="J67" s="9">
        <v>65</v>
      </c>
      <c r="K67" s="8" t="s">
        <v>68</v>
      </c>
      <c r="L67" s="8">
        <v>25</v>
      </c>
      <c r="M67" s="10">
        <f t="shared" si="17"/>
        <v>25</v>
      </c>
      <c r="N67" s="11">
        <v>146</v>
      </c>
      <c r="O67" s="8" t="s">
        <v>68</v>
      </c>
    </row>
    <row r="68" spans="1:19" x14ac:dyDescent="0.25">
      <c r="A68" s="13" t="s">
        <v>73</v>
      </c>
      <c r="B68" s="13" t="s">
        <v>3</v>
      </c>
      <c r="C68" s="8" t="s">
        <v>18</v>
      </c>
      <c r="D68" s="8">
        <v>40.04</v>
      </c>
      <c r="E68" s="8">
        <v>-88.24</v>
      </c>
      <c r="F68" s="8" t="s">
        <v>7</v>
      </c>
      <c r="G68" s="8" t="s">
        <v>75</v>
      </c>
      <c r="H68" s="8" t="s">
        <v>102</v>
      </c>
      <c r="I68" s="8" t="s">
        <v>142</v>
      </c>
      <c r="J68" s="8">
        <v>30.4</v>
      </c>
      <c r="K68" s="8" t="s">
        <v>68</v>
      </c>
      <c r="M68" s="10">
        <v>25</v>
      </c>
      <c r="P68" s="12">
        <v>1.5099999999999999E-2</v>
      </c>
      <c r="Q68" s="8" t="s">
        <v>169</v>
      </c>
      <c r="R68" s="8" t="s">
        <v>137</v>
      </c>
      <c r="S68" s="8" t="s">
        <v>21</v>
      </c>
    </row>
    <row r="69" spans="1:19" x14ac:dyDescent="0.25">
      <c r="A69" s="13" t="s">
        <v>73</v>
      </c>
      <c r="B69" s="13" t="s">
        <v>3</v>
      </c>
      <c r="C69" s="8" t="s">
        <v>18</v>
      </c>
      <c r="D69" s="8">
        <v>40.04</v>
      </c>
      <c r="E69" s="8">
        <v>-88.24</v>
      </c>
      <c r="F69" s="8" t="s">
        <v>7</v>
      </c>
      <c r="G69" s="8" t="s">
        <v>75</v>
      </c>
      <c r="H69" s="8" t="s">
        <v>102</v>
      </c>
      <c r="I69" s="8" t="s">
        <v>143</v>
      </c>
      <c r="J69" s="8">
        <v>21.9</v>
      </c>
      <c r="K69" s="8" t="s">
        <v>68</v>
      </c>
      <c r="M69" s="10">
        <v>25</v>
      </c>
      <c r="P69" s="12">
        <v>1.95E-2</v>
      </c>
      <c r="Q69" s="8" t="s">
        <v>169</v>
      </c>
      <c r="R69" s="8" t="s">
        <v>137</v>
      </c>
      <c r="S69" s="8" t="s">
        <v>21</v>
      </c>
    </row>
    <row r="70" spans="1:19" x14ac:dyDescent="0.25">
      <c r="A70" s="13" t="s">
        <v>73</v>
      </c>
      <c r="B70" s="13" t="s">
        <v>3</v>
      </c>
      <c r="C70" s="8" t="s">
        <v>18</v>
      </c>
      <c r="D70" s="8">
        <v>40.04</v>
      </c>
      <c r="E70" s="8">
        <v>-88.24</v>
      </c>
      <c r="F70" s="8" t="s">
        <v>7</v>
      </c>
      <c r="G70" s="8" t="s">
        <v>75</v>
      </c>
      <c r="H70" s="8" t="s">
        <v>102</v>
      </c>
      <c r="I70" s="8" t="s">
        <v>144</v>
      </c>
      <c r="J70" s="8">
        <v>22</v>
      </c>
      <c r="K70" s="8" t="s">
        <v>68</v>
      </c>
      <c r="M70" s="10">
        <v>25</v>
      </c>
      <c r="P70" s="12">
        <v>1.54E-2</v>
      </c>
      <c r="Q70" s="8" t="s">
        <v>169</v>
      </c>
      <c r="R70" s="8" t="s">
        <v>137</v>
      </c>
      <c r="S70" s="8" t="s">
        <v>21</v>
      </c>
    </row>
    <row r="71" spans="1:19" x14ac:dyDescent="0.25">
      <c r="A71" s="13" t="s">
        <v>73</v>
      </c>
      <c r="B71" s="13" t="s">
        <v>3</v>
      </c>
      <c r="C71" s="8" t="s">
        <v>18</v>
      </c>
      <c r="D71" s="8">
        <v>40.04</v>
      </c>
      <c r="E71" s="8">
        <v>-88.24</v>
      </c>
      <c r="F71" s="8" t="s">
        <v>7</v>
      </c>
      <c r="G71" s="8" t="s">
        <v>75</v>
      </c>
      <c r="H71" s="8" t="s">
        <v>102</v>
      </c>
      <c r="I71" s="8" t="s">
        <v>145</v>
      </c>
      <c r="J71" s="8">
        <v>31.5</v>
      </c>
      <c r="K71" s="8" t="s">
        <v>68</v>
      </c>
      <c r="M71" s="10">
        <v>25</v>
      </c>
      <c r="P71" s="12">
        <v>1.21E-2</v>
      </c>
      <c r="Q71" s="8" t="s">
        <v>169</v>
      </c>
      <c r="R71" s="8" t="s">
        <v>137</v>
      </c>
      <c r="S71" s="8" t="s">
        <v>21</v>
      </c>
    </row>
    <row r="72" spans="1:19" x14ac:dyDescent="0.25">
      <c r="A72" s="13" t="s">
        <v>73</v>
      </c>
      <c r="B72" s="13" t="s">
        <v>3</v>
      </c>
      <c r="C72" s="8" t="s">
        <v>18</v>
      </c>
      <c r="D72" s="8">
        <v>40.04</v>
      </c>
      <c r="E72" s="8">
        <v>-88.24</v>
      </c>
      <c r="F72" s="8" t="s">
        <v>7</v>
      </c>
      <c r="G72" s="8" t="s">
        <v>75</v>
      </c>
      <c r="H72" s="8" t="s">
        <v>102</v>
      </c>
      <c r="I72" s="8" t="s">
        <v>146</v>
      </c>
      <c r="J72" s="8">
        <v>40.4</v>
      </c>
      <c r="K72" s="8" t="s">
        <v>68</v>
      </c>
      <c r="M72" s="10">
        <v>25</v>
      </c>
      <c r="P72" s="12">
        <v>1.29E-2</v>
      </c>
      <c r="Q72" s="8" t="s">
        <v>169</v>
      </c>
      <c r="R72" s="8" t="s">
        <v>137</v>
      </c>
      <c r="S72" s="8" t="s">
        <v>21</v>
      </c>
    </row>
    <row r="73" spans="1:19" x14ac:dyDescent="0.25">
      <c r="A73" s="13" t="s">
        <v>73</v>
      </c>
      <c r="B73" s="13" t="s">
        <v>3</v>
      </c>
      <c r="C73" s="8" t="s">
        <v>18</v>
      </c>
      <c r="D73" s="8">
        <v>40.04</v>
      </c>
      <c r="E73" s="8">
        <v>-88.24</v>
      </c>
      <c r="F73" s="8" t="s">
        <v>7</v>
      </c>
      <c r="G73" s="8" t="s">
        <v>75</v>
      </c>
      <c r="H73" s="8" t="s">
        <v>102</v>
      </c>
      <c r="I73" s="8" t="s">
        <v>142</v>
      </c>
      <c r="J73" s="8">
        <v>31.5</v>
      </c>
      <c r="K73" s="8" t="s">
        <v>68</v>
      </c>
      <c r="M73" s="10">
        <v>25</v>
      </c>
      <c r="P73" s="12">
        <v>1.4E-2</v>
      </c>
      <c r="Q73" s="8" t="s">
        <v>169</v>
      </c>
      <c r="R73" s="8" t="s">
        <v>138</v>
      </c>
      <c r="S73" s="8" t="s">
        <v>21</v>
      </c>
    </row>
    <row r="74" spans="1:19" x14ac:dyDescent="0.25">
      <c r="A74" s="13" t="s">
        <v>73</v>
      </c>
      <c r="B74" s="13" t="s">
        <v>3</v>
      </c>
      <c r="C74" s="8" t="s">
        <v>18</v>
      </c>
      <c r="D74" s="8">
        <v>40.04</v>
      </c>
      <c r="E74" s="8">
        <v>-88.24</v>
      </c>
      <c r="F74" s="8" t="s">
        <v>7</v>
      </c>
      <c r="G74" s="8" t="s">
        <v>75</v>
      </c>
      <c r="H74" s="8" t="s">
        <v>102</v>
      </c>
      <c r="I74" s="8" t="s">
        <v>143</v>
      </c>
      <c r="J74" s="8">
        <v>23.5</v>
      </c>
      <c r="K74" s="8" t="s">
        <v>68</v>
      </c>
      <c r="M74" s="10">
        <v>25</v>
      </c>
      <c r="P74" s="12">
        <v>1.7000000000000001E-2</v>
      </c>
      <c r="Q74" s="8" t="s">
        <v>169</v>
      </c>
      <c r="R74" s="8" t="s">
        <v>138</v>
      </c>
      <c r="S74" s="8" t="s">
        <v>21</v>
      </c>
    </row>
    <row r="75" spans="1:19" x14ac:dyDescent="0.25">
      <c r="A75" s="13" t="s">
        <v>73</v>
      </c>
      <c r="B75" s="13" t="s">
        <v>3</v>
      </c>
      <c r="C75" s="8" t="s">
        <v>18</v>
      </c>
      <c r="D75" s="8">
        <v>40.04</v>
      </c>
      <c r="E75" s="8">
        <v>-88.24</v>
      </c>
      <c r="F75" s="8" t="s">
        <v>7</v>
      </c>
      <c r="G75" s="8" t="s">
        <v>75</v>
      </c>
      <c r="H75" s="8" t="s">
        <v>102</v>
      </c>
      <c r="I75" s="8" t="s">
        <v>144</v>
      </c>
      <c r="J75" s="8">
        <v>27.6</v>
      </c>
      <c r="K75" s="8" t="s">
        <v>68</v>
      </c>
      <c r="M75" s="10">
        <v>25</v>
      </c>
      <c r="P75" s="12">
        <v>1.6500000000000001E-2</v>
      </c>
      <c r="Q75" s="8" t="s">
        <v>169</v>
      </c>
      <c r="R75" s="8" t="s">
        <v>138</v>
      </c>
      <c r="S75" s="8" t="s">
        <v>21</v>
      </c>
    </row>
    <row r="76" spans="1:19" x14ac:dyDescent="0.25">
      <c r="A76" s="13" t="s">
        <v>73</v>
      </c>
      <c r="B76" s="13" t="s">
        <v>3</v>
      </c>
      <c r="C76" s="8" t="s">
        <v>18</v>
      </c>
      <c r="D76" s="8">
        <v>40.04</v>
      </c>
      <c r="E76" s="8">
        <v>-88.24</v>
      </c>
      <c r="F76" s="8" t="s">
        <v>7</v>
      </c>
      <c r="G76" s="8" t="s">
        <v>75</v>
      </c>
      <c r="H76" s="8" t="s">
        <v>102</v>
      </c>
      <c r="I76" s="8" t="s">
        <v>145</v>
      </c>
      <c r="J76" s="8">
        <v>27.8</v>
      </c>
      <c r="K76" s="8" t="s">
        <v>68</v>
      </c>
      <c r="M76" s="10">
        <v>25</v>
      </c>
      <c r="P76" s="12">
        <v>1.1300000000000001E-2</v>
      </c>
      <c r="Q76" s="8" t="s">
        <v>169</v>
      </c>
      <c r="R76" s="8" t="s">
        <v>138</v>
      </c>
      <c r="S76" s="8" t="s">
        <v>21</v>
      </c>
    </row>
    <row r="77" spans="1:19" x14ac:dyDescent="0.25">
      <c r="A77" s="13" t="s">
        <v>73</v>
      </c>
      <c r="B77" s="13" t="s">
        <v>3</v>
      </c>
      <c r="C77" s="8" t="s">
        <v>18</v>
      </c>
      <c r="D77" s="8">
        <v>40.04</v>
      </c>
      <c r="E77" s="8">
        <v>-88.24</v>
      </c>
      <c r="F77" s="8" t="s">
        <v>7</v>
      </c>
      <c r="G77" s="8" t="s">
        <v>75</v>
      </c>
      <c r="H77" s="8" t="s">
        <v>102</v>
      </c>
      <c r="I77" s="8" t="s">
        <v>146</v>
      </c>
      <c r="J77" s="8">
        <v>33</v>
      </c>
      <c r="K77" s="8" t="s">
        <v>68</v>
      </c>
      <c r="M77" s="10">
        <v>25</v>
      </c>
      <c r="P77" s="12">
        <v>1.4999999999999999E-2</v>
      </c>
      <c r="Q77" s="8" t="s">
        <v>169</v>
      </c>
      <c r="R77" s="8" t="s">
        <v>138</v>
      </c>
      <c r="S77" s="8" t="s">
        <v>21</v>
      </c>
    </row>
    <row r="78" spans="1:19" x14ac:dyDescent="0.25">
      <c r="A78" s="13" t="s">
        <v>73</v>
      </c>
      <c r="B78" s="13" t="s">
        <v>3</v>
      </c>
      <c r="C78" s="8" t="s">
        <v>18</v>
      </c>
      <c r="D78" s="8">
        <v>40.04</v>
      </c>
      <c r="E78" s="8">
        <v>-88.24</v>
      </c>
      <c r="F78" s="8" t="s">
        <v>7</v>
      </c>
      <c r="G78" s="8" t="s">
        <v>75</v>
      </c>
      <c r="H78" s="8" t="s">
        <v>102</v>
      </c>
      <c r="I78" s="8" t="s">
        <v>142</v>
      </c>
      <c r="J78" s="8">
        <v>18.600000000000001</v>
      </c>
      <c r="K78" s="8" t="s">
        <v>68</v>
      </c>
      <c r="M78" s="10">
        <v>25</v>
      </c>
      <c r="P78" s="12">
        <v>1.3099999999999999E-2</v>
      </c>
      <c r="Q78" s="8" t="s">
        <v>169</v>
      </c>
      <c r="R78" s="8" t="s">
        <v>137</v>
      </c>
      <c r="S78" s="8" t="s">
        <v>21</v>
      </c>
    </row>
    <row r="79" spans="1:19" x14ac:dyDescent="0.25">
      <c r="A79" s="13" t="s">
        <v>73</v>
      </c>
      <c r="B79" s="13" t="s">
        <v>3</v>
      </c>
      <c r="C79" s="8" t="s">
        <v>18</v>
      </c>
      <c r="D79" s="8">
        <v>40.04</v>
      </c>
      <c r="E79" s="8">
        <v>-88.24</v>
      </c>
      <c r="F79" s="8" t="s">
        <v>7</v>
      </c>
      <c r="G79" s="8" t="s">
        <v>75</v>
      </c>
      <c r="H79" s="8" t="s">
        <v>102</v>
      </c>
      <c r="I79" s="8" t="s">
        <v>143</v>
      </c>
      <c r="J79" s="8">
        <v>22.8</v>
      </c>
      <c r="K79" s="8" t="s">
        <v>68</v>
      </c>
      <c r="M79" s="10">
        <v>25</v>
      </c>
      <c r="P79" s="12">
        <v>1.7299999999999999E-2</v>
      </c>
      <c r="Q79" s="8" t="s">
        <v>169</v>
      </c>
      <c r="R79" s="8" t="s">
        <v>137</v>
      </c>
      <c r="S79" s="8" t="s">
        <v>21</v>
      </c>
    </row>
    <row r="80" spans="1:19" x14ac:dyDescent="0.25">
      <c r="A80" s="13" t="s">
        <v>73</v>
      </c>
      <c r="B80" s="13" t="s">
        <v>3</v>
      </c>
      <c r="C80" s="8" t="s">
        <v>18</v>
      </c>
      <c r="D80" s="8">
        <v>40.04</v>
      </c>
      <c r="E80" s="8">
        <v>-88.24</v>
      </c>
      <c r="F80" s="8" t="s">
        <v>7</v>
      </c>
      <c r="G80" s="8" t="s">
        <v>75</v>
      </c>
      <c r="H80" s="8" t="s">
        <v>102</v>
      </c>
      <c r="I80" s="8" t="s">
        <v>144</v>
      </c>
      <c r="J80" s="8">
        <v>15.8</v>
      </c>
      <c r="K80" s="8" t="s">
        <v>68</v>
      </c>
      <c r="M80" s="10">
        <v>25</v>
      </c>
      <c r="P80" s="12">
        <v>1.6199999999999999E-2</v>
      </c>
      <c r="Q80" s="8" t="s">
        <v>169</v>
      </c>
      <c r="R80" s="8" t="s">
        <v>137</v>
      </c>
      <c r="S80" s="8" t="s">
        <v>21</v>
      </c>
    </row>
    <row r="81" spans="1:19" x14ac:dyDescent="0.25">
      <c r="A81" s="13" t="s">
        <v>73</v>
      </c>
      <c r="B81" s="13" t="s">
        <v>3</v>
      </c>
      <c r="C81" s="8" t="s">
        <v>18</v>
      </c>
      <c r="D81" s="8">
        <v>40.04</v>
      </c>
      <c r="E81" s="8">
        <v>-88.24</v>
      </c>
      <c r="F81" s="8" t="s">
        <v>7</v>
      </c>
      <c r="G81" s="8" t="s">
        <v>75</v>
      </c>
      <c r="H81" s="8" t="s">
        <v>102</v>
      </c>
      <c r="I81" s="8" t="s">
        <v>145</v>
      </c>
      <c r="J81" s="8">
        <v>9.69</v>
      </c>
      <c r="K81" s="8" t="s">
        <v>68</v>
      </c>
      <c r="M81" s="10">
        <v>25</v>
      </c>
      <c r="P81" s="12">
        <v>1.21E-2</v>
      </c>
      <c r="Q81" s="8" t="s">
        <v>169</v>
      </c>
      <c r="R81" s="8" t="s">
        <v>137</v>
      </c>
      <c r="S81" s="8" t="s">
        <v>21</v>
      </c>
    </row>
    <row r="82" spans="1:19" x14ac:dyDescent="0.25">
      <c r="A82" s="13" t="s">
        <v>73</v>
      </c>
      <c r="B82" s="13" t="s">
        <v>3</v>
      </c>
      <c r="C82" s="8" t="s">
        <v>18</v>
      </c>
      <c r="D82" s="8">
        <v>40.04</v>
      </c>
      <c r="E82" s="8">
        <v>-88.24</v>
      </c>
      <c r="F82" s="8" t="s">
        <v>7</v>
      </c>
      <c r="G82" s="8" t="s">
        <v>75</v>
      </c>
      <c r="H82" s="8" t="s">
        <v>102</v>
      </c>
      <c r="I82" s="8" t="s">
        <v>142</v>
      </c>
      <c r="J82" s="8">
        <v>17.100000000000001</v>
      </c>
      <c r="K82" s="8" t="s">
        <v>68</v>
      </c>
      <c r="M82" s="10">
        <v>25</v>
      </c>
      <c r="P82" s="12">
        <v>1.2500000000000001E-2</v>
      </c>
      <c r="Q82" s="8" t="s">
        <v>169</v>
      </c>
      <c r="R82" s="8" t="s">
        <v>138</v>
      </c>
      <c r="S82" s="8" t="s">
        <v>21</v>
      </c>
    </row>
    <row r="83" spans="1:19" x14ac:dyDescent="0.25">
      <c r="A83" s="13" t="s">
        <v>73</v>
      </c>
      <c r="B83" s="13" t="s">
        <v>3</v>
      </c>
      <c r="C83" s="8" t="s">
        <v>18</v>
      </c>
      <c r="D83" s="8">
        <v>40.04</v>
      </c>
      <c r="E83" s="8">
        <v>-88.24</v>
      </c>
      <c r="F83" s="8" t="s">
        <v>7</v>
      </c>
      <c r="G83" s="8" t="s">
        <v>75</v>
      </c>
      <c r="H83" s="8" t="s">
        <v>102</v>
      </c>
      <c r="I83" s="8" t="s">
        <v>143</v>
      </c>
      <c r="J83" s="8">
        <v>15.9</v>
      </c>
      <c r="K83" s="8" t="s">
        <v>68</v>
      </c>
      <c r="M83" s="10">
        <v>25</v>
      </c>
      <c r="P83" s="12">
        <v>1.5300000000000001E-2</v>
      </c>
      <c r="Q83" s="8" t="s">
        <v>169</v>
      </c>
      <c r="R83" s="8" t="s">
        <v>138</v>
      </c>
      <c r="S83" s="8" t="s">
        <v>21</v>
      </c>
    </row>
    <row r="84" spans="1:19" x14ac:dyDescent="0.25">
      <c r="A84" s="13" t="s">
        <v>73</v>
      </c>
      <c r="B84" s="13" t="s">
        <v>3</v>
      </c>
      <c r="C84" s="8" t="s">
        <v>18</v>
      </c>
      <c r="D84" s="8">
        <v>40.04</v>
      </c>
      <c r="E84" s="8">
        <v>-88.24</v>
      </c>
      <c r="F84" s="8" t="s">
        <v>7</v>
      </c>
      <c r="G84" s="8" t="s">
        <v>75</v>
      </c>
      <c r="H84" s="8" t="s">
        <v>102</v>
      </c>
      <c r="I84" s="8" t="s">
        <v>144</v>
      </c>
      <c r="J84" s="8">
        <v>21.3</v>
      </c>
      <c r="K84" s="8" t="s">
        <v>68</v>
      </c>
      <c r="M84" s="10">
        <v>25</v>
      </c>
      <c r="P84" s="12">
        <v>1.4500000000000001E-2</v>
      </c>
      <c r="Q84" s="8" t="s">
        <v>169</v>
      </c>
      <c r="R84" s="8" t="s">
        <v>138</v>
      </c>
      <c r="S84" s="8" t="s">
        <v>21</v>
      </c>
    </row>
    <row r="85" spans="1:19" x14ac:dyDescent="0.25">
      <c r="A85" s="13" t="s">
        <v>73</v>
      </c>
      <c r="B85" s="13" t="s">
        <v>3</v>
      </c>
      <c r="C85" s="8" t="s">
        <v>18</v>
      </c>
      <c r="D85" s="8">
        <v>40.04</v>
      </c>
      <c r="E85" s="8">
        <v>-88.24</v>
      </c>
      <c r="F85" s="8" t="s">
        <v>7</v>
      </c>
      <c r="G85" s="8" t="s">
        <v>75</v>
      </c>
      <c r="H85" s="8" t="s">
        <v>102</v>
      </c>
      <c r="I85" s="8" t="s">
        <v>145</v>
      </c>
      <c r="J85" s="8">
        <v>16</v>
      </c>
      <c r="K85" s="8" t="s">
        <v>68</v>
      </c>
      <c r="M85" s="10">
        <v>25</v>
      </c>
      <c r="P85" s="12">
        <v>1.23E-2</v>
      </c>
      <c r="Q85" s="8" t="s">
        <v>169</v>
      </c>
      <c r="R85" s="8" t="s">
        <v>138</v>
      </c>
      <c r="S85" s="8" t="s">
        <v>21</v>
      </c>
    </row>
    <row r="86" spans="1:19" x14ac:dyDescent="0.25">
      <c r="A86" s="13" t="s">
        <v>73</v>
      </c>
      <c r="B86" s="13" t="s">
        <v>3</v>
      </c>
      <c r="C86" s="8" t="s">
        <v>18</v>
      </c>
      <c r="D86" s="8">
        <v>40.04</v>
      </c>
      <c r="E86" s="8">
        <v>-88.24</v>
      </c>
      <c r="F86" s="8" t="s">
        <v>7</v>
      </c>
      <c r="G86" s="8" t="s">
        <v>75</v>
      </c>
      <c r="H86" s="8" t="s">
        <v>102</v>
      </c>
      <c r="I86" s="8" t="s">
        <v>142</v>
      </c>
      <c r="J86" s="8">
        <v>20.3</v>
      </c>
      <c r="K86" s="8" t="s">
        <v>68</v>
      </c>
      <c r="M86" s="10">
        <v>25</v>
      </c>
      <c r="P86" s="12">
        <v>1.3099999999999999E-2</v>
      </c>
      <c r="Q86" s="8" t="s">
        <v>169</v>
      </c>
      <c r="R86" s="8" t="s">
        <v>137</v>
      </c>
      <c r="S86" s="8" t="s">
        <v>21</v>
      </c>
    </row>
    <row r="87" spans="1:19" x14ac:dyDescent="0.25">
      <c r="A87" s="13" t="s">
        <v>73</v>
      </c>
      <c r="B87" s="13" t="s">
        <v>3</v>
      </c>
      <c r="C87" s="8" t="s">
        <v>18</v>
      </c>
      <c r="D87" s="8">
        <v>40.04</v>
      </c>
      <c r="E87" s="8">
        <v>-88.24</v>
      </c>
      <c r="F87" s="8" t="s">
        <v>7</v>
      </c>
      <c r="G87" s="8" t="s">
        <v>75</v>
      </c>
      <c r="H87" s="8" t="s">
        <v>102</v>
      </c>
      <c r="I87" s="8" t="s">
        <v>143</v>
      </c>
      <c r="J87" s="8">
        <v>12.2</v>
      </c>
      <c r="K87" s="8" t="s">
        <v>68</v>
      </c>
      <c r="M87" s="10">
        <v>25</v>
      </c>
      <c r="P87" s="12">
        <v>1.8499999999999999E-2</v>
      </c>
      <c r="Q87" s="8" t="s">
        <v>169</v>
      </c>
      <c r="R87" s="8" t="s">
        <v>137</v>
      </c>
      <c r="S87" s="8" t="s">
        <v>21</v>
      </c>
    </row>
    <row r="88" spans="1:19" x14ac:dyDescent="0.25">
      <c r="A88" s="13" t="s">
        <v>73</v>
      </c>
      <c r="B88" s="13" t="s">
        <v>3</v>
      </c>
      <c r="C88" s="8" t="s">
        <v>18</v>
      </c>
      <c r="D88" s="8">
        <v>40.04</v>
      </c>
      <c r="E88" s="8">
        <v>-88.24</v>
      </c>
      <c r="F88" s="8" t="s">
        <v>7</v>
      </c>
      <c r="G88" s="8" t="s">
        <v>75</v>
      </c>
      <c r="H88" s="8" t="s">
        <v>102</v>
      </c>
      <c r="I88" s="8" t="s">
        <v>144</v>
      </c>
      <c r="J88" s="8">
        <v>13</v>
      </c>
      <c r="K88" s="8" t="s">
        <v>68</v>
      </c>
      <c r="M88" s="10">
        <v>25</v>
      </c>
      <c r="P88" s="12">
        <v>1.6399999999999998E-2</v>
      </c>
      <c r="Q88" s="8" t="s">
        <v>169</v>
      </c>
      <c r="R88" s="8" t="s">
        <v>137</v>
      </c>
      <c r="S88" s="8" t="s">
        <v>21</v>
      </c>
    </row>
    <row r="89" spans="1:19" x14ac:dyDescent="0.25">
      <c r="A89" s="13" t="s">
        <v>73</v>
      </c>
      <c r="B89" s="13" t="s">
        <v>3</v>
      </c>
      <c r="C89" s="8" t="s">
        <v>18</v>
      </c>
      <c r="D89" s="8">
        <v>40.04</v>
      </c>
      <c r="E89" s="8">
        <v>-88.24</v>
      </c>
      <c r="F89" s="8" t="s">
        <v>7</v>
      </c>
      <c r="G89" s="8" t="s">
        <v>75</v>
      </c>
      <c r="H89" s="8" t="s">
        <v>102</v>
      </c>
      <c r="I89" s="8" t="s">
        <v>145</v>
      </c>
      <c r="J89" s="8">
        <v>18.899999999999999</v>
      </c>
      <c r="K89" s="8" t="s">
        <v>68</v>
      </c>
      <c r="M89" s="10">
        <v>25</v>
      </c>
      <c r="P89" s="12">
        <v>1.41E-2</v>
      </c>
      <c r="Q89" s="8" t="s">
        <v>169</v>
      </c>
      <c r="R89" s="8" t="s">
        <v>137</v>
      </c>
      <c r="S89" s="8" t="s">
        <v>21</v>
      </c>
    </row>
    <row r="90" spans="1:19" x14ac:dyDescent="0.25">
      <c r="A90" s="13" t="s">
        <v>73</v>
      </c>
      <c r="B90" s="13" t="s">
        <v>3</v>
      </c>
      <c r="C90" s="8" t="s">
        <v>18</v>
      </c>
      <c r="D90" s="8">
        <v>40.04</v>
      </c>
      <c r="E90" s="8">
        <v>-88.24</v>
      </c>
      <c r="F90" s="8" t="s">
        <v>7</v>
      </c>
      <c r="G90" s="8" t="s">
        <v>75</v>
      </c>
      <c r="H90" s="8" t="s">
        <v>102</v>
      </c>
      <c r="I90" s="8" t="s">
        <v>146</v>
      </c>
      <c r="J90" s="8">
        <v>21.3</v>
      </c>
      <c r="K90" s="8" t="s">
        <v>68</v>
      </c>
      <c r="M90" s="10">
        <v>25</v>
      </c>
      <c r="P90" s="12">
        <v>1.6300000000000002E-2</v>
      </c>
      <c r="Q90" s="8" t="s">
        <v>169</v>
      </c>
      <c r="R90" s="8" t="s">
        <v>137</v>
      </c>
      <c r="S90" s="8" t="s">
        <v>21</v>
      </c>
    </row>
    <row r="91" spans="1:19" x14ac:dyDescent="0.25">
      <c r="A91" s="13" t="s">
        <v>73</v>
      </c>
      <c r="B91" s="13" t="s">
        <v>3</v>
      </c>
      <c r="C91" s="8" t="s">
        <v>18</v>
      </c>
      <c r="D91" s="8">
        <v>40.04</v>
      </c>
      <c r="E91" s="8">
        <v>-88.24</v>
      </c>
      <c r="F91" s="8" t="s">
        <v>7</v>
      </c>
      <c r="G91" s="8" t="s">
        <v>75</v>
      </c>
      <c r="H91" s="8" t="s">
        <v>102</v>
      </c>
      <c r="I91" s="8" t="s">
        <v>142</v>
      </c>
      <c r="J91" s="8">
        <v>23.2</v>
      </c>
      <c r="K91" s="8" t="s">
        <v>68</v>
      </c>
      <c r="M91" s="10">
        <v>25</v>
      </c>
      <c r="P91" s="12">
        <v>1.26E-2</v>
      </c>
      <c r="Q91" s="8" t="s">
        <v>169</v>
      </c>
      <c r="R91" s="8" t="s">
        <v>138</v>
      </c>
      <c r="S91" s="8" t="s">
        <v>21</v>
      </c>
    </row>
    <row r="92" spans="1:19" x14ac:dyDescent="0.25">
      <c r="A92" s="13" t="s">
        <v>73</v>
      </c>
      <c r="B92" s="13" t="s">
        <v>3</v>
      </c>
      <c r="C92" s="8" t="s">
        <v>18</v>
      </c>
      <c r="D92" s="8">
        <v>40.04</v>
      </c>
      <c r="E92" s="8">
        <v>-88.24</v>
      </c>
      <c r="F92" s="8" t="s">
        <v>7</v>
      </c>
      <c r="G92" s="8" t="s">
        <v>75</v>
      </c>
      <c r="H92" s="8" t="s">
        <v>102</v>
      </c>
      <c r="I92" s="8" t="s">
        <v>144</v>
      </c>
      <c r="J92" s="8">
        <v>10.4</v>
      </c>
      <c r="K92" s="8" t="s">
        <v>68</v>
      </c>
      <c r="M92" s="10">
        <v>25</v>
      </c>
      <c r="P92" s="12">
        <v>1.52E-2</v>
      </c>
      <c r="Q92" s="8" t="s">
        <v>169</v>
      </c>
      <c r="R92" s="8" t="s">
        <v>138</v>
      </c>
      <c r="S92" s="8" t="s">
        <v>21</v>
      </c>
    </row>
    <row r="93" spans="1:19" x14ac:dyDescent="0.25">
      <c r="A93" s="13" t="s">
        <v>73</v>
      </c>
      <c r="B93" s="13" t="s">
        <v>3</v>
      </c>
      <c r="C93" s="8" t="s">
        <v>18</v>
      </c>
      <c r="D93" s="8">
        <v>40.04</v>
      </c>
      <c r="E93" s="8">
        <v>-88.24</v>
      </c>
      <c r="F93" s="8" t="s">
        <v>7</v>
      </c>
      <c r="G93" s="8" t="s">
        <v>75</v>
      </c>
      <c r="H93" s="8" t="s">
        <v>102</v>
      </c>
      <c r="I93" s="8" t="s">
        <v>145</v>
      </c>
      <c r="J93" s="8">
        <v>11.5</v>
      </c>
      <c r="K93" s="8" t="s">
        <v>68</v>
      </c>
      <c r="M93" s="10">
        <v>25</v>
      </c>
      <c r="P93" s="12">
        <v>1.32E-2</v>
      </c>
      <c r="Q93" s="8" t="s">
        <v>169</v>
      </c>
      <c r="R93" s="8" t="s">
        <v>138</v>
      </c>
      <c r="S93" s="8" t="s">
        <v>21</v>
      </c>
    </row>
    <row r="94" spans="1:19" x14ac:dyDescent="0.25">
      <c r="A94" s="13" t="s">
        <v>73</v>
      </c>
      <c r="B94" s="13" t="s">
        <v>3</v>
      </c>
      <c r="C94" s="8" t="s">
        <v>18</v>
      </c>
      <c r="D94" s="8">
        <v>40.04</v>
      </c>
      <c r="E94" s="8">
        <v>-88.24</v>
      </c>
      <c r="F94" s="8" t="s">
        <v>7</v>
      </c>
      <c r="G94" s="8" t="s">
        <v>75</v>
      </c>
      <c r="H94" s="8" t="s">
        <v>102</v>
      </c>
      <c r="I94" s="8" t="s">
        <v>146</v>
      </c>
      <c r="J94" s="8">
        <v>19.7</v>
      </c>
      <c r="K94" s="8" t="s">
        <v>68</v>
      </c>
      <c r="M94" s="10">
        <v>25</v>
      </c>
      <c r="P94" s="12">
        <v>1.43E-2</v>
      </c>
      <c r="Q94" s="8" t="s">
        <v>169</v>
      </c>
      <c r="R94" s="8" t="s">
        <v>138</v>
      </c>
      <c r="S94" s="8" t="s">
        <v>21</v>
      </c>
    </row>
    <row r="95" spans="1:19" x14ac:dyDescent="0.25">
      <c r="A95" s="13" t="s">
        <v>73</v>
      </c>
      <c r="B95" s="13" t="s">
        <v>3</v>
      </c>
      <c r="C95" s="8" t="s">
        <v>18</v>
      </c>
      <c r="D95" s="8">
        <v>40.04</v>
      </c>
      <c r="E95" s="8">
        <v>-88.24</v>
      </c>
      <c r="F95" s="8" t="s">
        <v>7</v>
      </c>
      <c r="G95" s="8" t="s">
        <v>75</v>
      </c>
      <c r="H95" s="8" t="s">
        <v>102</v>
      </c>
      <c r="I95" s="8" t="s">
        <v>143</v>
      </c>
      <c r="J95" s="8">
        <v>12.4</v>
      </c>
      <c r="K95" s="8" t="s">
        <v>68</v>
      </c>
      <c r="M95" s="10">
        <v>25</v>
      </c>
      <c r="R95" s="8" t="s">
        <v>138</v>
      </c>
      <c r="S95" s="8" t="s">
        <v>21</v>
      </c>
    </row>
    <row r="96" spans="1:19" x14ac:dyDescent="0.25">
      <c r="A96" s="13" t="s">
        <v>158</v>
      </c>
      <c r="B96" s="13" t="s">
        <v>3</v>
      </c>
      <c r="C96" s="8" t="s">
        <v>18</v>
      </c>
      <c r="D96" s="8">
        <v>40.04</v>
      </c>
      <c r="E96" s="8">
        <v>-88.24</v>
      </c>
      <c r="F96" s="8" t="s">
        <v>19</v>
      </c>
      <c r="G96" s="8" t="s">
        <v>20</v>
      </c>
      <c r="H96" s="8" t="s">
        <v>102</v>
      </c>
      <c r="I96" s="8" t="s">
        <v>143</v>
      </c>
      <c r="J96" s="8">
        <v>8.83</v>
      </c>
      <c r="K96" s="8" t="s">
        <v>68</v>
      </c>
      <c r="M96" s="10">
        <v>25</v>
      </c>
      <c r="P96" s="12">
        <v>1.3900000000000001E-2</v>
      </c>
      <c r="Q96" s="8" t="s">
        <v>169</v>
      </c>
      <c r="R96" s="8" t="s">
        <v>137</v>
      </c>
    </row>
    <row r="97" spans="1:18" x14ac:dyDescent="0.25">
      <c r="A97" s="13" t="s">
        <v>158</v>
      </c>
      <c r="B97" s="13" t="s">
        <v>3</v>
      </c>
      <c r="C97" s="8" t="s">
        <v>18</v>
      </c>
      <c r="D97" s="8">
        <v>40.04</v>
      </c>
      <c r="E97" s="8">
        <v>-88.24</v>
      </c>
      <c r="F97" s="8" t="s">
        <v>19</v>
      </c>
      <c r="G97" s="8" t="s">
        <v>20</v>
      </c>
      <c r="H97" s="8" t="s">
        <v>102</v>
      </c>
      <c r="I97" s="8" t="s">
        <v>144</v>
      </c>
      <c r="J97" s="8">
        <v>23.9</v>
      </c>
      <c r="K97" s="8" t="s">
        <v>68</v>
      </c>
      <c r="M97" s="10">
        <v>25</v>
      </c>
      <c r="P97" s="12">
        <v>1.26E-2</v>
      </c>
      <c r="Q97" s="8" t="s">
        <v>169</v>
      </c>
      <c r="R97" s="8" t="s">
        <v>137</v>
      </c>
    </row>
    <row r="98" spans="1:18" x14ac:dyDescent="0.25">
      <c r="A98" s="13" t="s">
        <v>158</v>
      </c>
      <c r="B98" s="13" t="s">
        <v>3</v>
      </c>
      <c r="C98" s="8" t="s">
        <v>18</v>
      </c>
      <c r="D98" s="8">
        <v>40.04</v>
      </c>
      <c r="E98" s="8">
        <v>-88.24</v>
      </c>
      <c r="F98" s="8" t="s">
        <v>19</v>
      </c>
      <c r="G98" s="8" t="s">
        <v>20</v>
      </c>
      <c r="H98" s="8" t="s">
        <v>102</v>
      </c>
      <c r="I98" s="8" t="s">
        <v>145</v>
      </c>
      <c r="J98" s="8">
        <v>20.399999999999999</v>
      </c>
      <c r="K98" s="8" t="s">
        <v>68</v>
      </c>
      <c r="M98" s="10">
        <v>25</v>
      </c>
      <c r="P98" s="12">
        <v>1.2800000000000001E-2</v>
      </c>
      <c r="Q98" s="8" t="s">
        <v>169</v>
      </c>
      <c r="R98" s="8" t="s">
        <v>137</v>
      </c>
    </row>
    <row r="99" spans="1:18" x14ac:dyDescent="0.25">
      <c r="A99" s="13" t="s">
        <v>158</v>
      </c>
      <c r="B99" s="13" t="s">
        <v>3</v>
      </c>
      <c r="C99" s="8" t="s">
        <v>18</v>
      </c>
      <c r="D99" s="8">
        <v>40.04</v>
      </c>
      <c r="E99" s="8">
        <v>-88.24</v>
      </c>
      <c r="F99" s="8" t="s">
        <v>19</v>
      </c>
      <c r="G99" s="8" t="s">
        <v>20</v>
      </c>
      <c r="H99" s="8" t="s">
        <v>102</v>
      </c>
      <c r="I99" s="8" t="s">
        <v>146</v>
      </c>
      <c r="J99" s="8">
        <v>29.4</v>
      </c>
      <c r="K99" s="8" t="s">
        <v>68</v>
      </c>
      <c r="M99" s="10">
        <v>25</v>
      </c>
      <c r="P99" s="12">
        <v>1.46E-2</v>
      </c>
      <c r="Q99" s="8" t="s">
        <v>169</v>
      </c>
      <c r="R99" s="8" t="s">
        <v>137</v>
      </c>
    </row>
    <row r="100" spans="1:18" x14ac:dyDescent="0.25">
      <c r="A100" s="13" t="s">
        <v>158</v>
      </c>
      <c r="B100" s="13" t="s">
        <v>3</v>
      </c>
      <c r="C100" s="8" t="s">
        <v>18</v>
      </c>
      <c r="D100" s="8">
        <v>40.04</v>
      </c>
      <c r="E100" s="8">
        <v>-88.24</v>
      </c>
      <c r="F100" s="8" t="s">
        <v>19</v>
      </c>
      <c r="G100" s="8" t="s">
        <v>20</v>
      </c>
      <c r="H100" s="8" t="s">
        <v>102</v>
      </c>
      <c r="I100" s="8" t="s">
        <v>143</v>
      </c>
      <c r="J100" s="8">
        <v>12.5</v>
      </c>
      <c r="K100" s="8" t="s">
        <v>68</v>
      </c>
      <c r="M100" s="10">
        <v>25</v>
      </c>
      <c r="P100" s="12">
        <v>1.4199999999999999E-2</v>
      </c>
      <c r="Q100" s="8" t="s">
        <v>169</v>
      </c>
      <c r="R100" s="8" t="s">
        <v>138</v>
      </c>
    </row>
    <row r="101" spans="1:18" x14ac:dyDescent="0.25">
      <c r="A101" s="13" t="s">
        <v>158</v>
      </c>
      <c r="B101" s="13" t="s">
        <v>3</v>
      </c>
      <c r="C101" s="8" t="s">
        <v>18</v>
      </c>
      <c r="D101" s="8">
        <v>40.04</v>
      </c>
      <c r="E101" s="8">
        <v>-88.24</v>
      </c>
      <c r="F101" s="8" t="s">
        <v>19</v>
      </c>
      <c r="G101" s="8" t="s">
        <v>20</v>
      </c>
      <c r="H101" s="8" t="s">
        <v>102</v>
      </c>
      <c r="I101" s="8" t="s">
        <v>144</v>
      </c>
      <c r="J101" s="8">
        <v>12.6</v>
      </c>
      <c r="K101" s="8" t="s">
        <v>68</v>
      </c>
      <c r="M101" s="10">
        <v>25</v>
      </c>
      <c r="P101" s="12">
        <v>1.26E-2</v>
      </c>
      <c r="Q101" s="8" t="s">
        <v>169</v>
      </c>
      <c r="R101" s="8" t="s">
        <v>138</v>
      </c>
    </row>
    <row r="102" spans="1:18" x14ac:dyDescent="0.25">
      <c r="A102" s="13" t="s">
        <v>158</v>
      </c>
      <c r="B102" s="13" t="s">
        <v>3</v>
      </c>
      <c r="C102" s="8" t="s">
        <v>18</v>
      </c>
      <c r="D102" s="8">
        <v>40.04</v>
      </c>
      <c r="E102" s="8">
        <v>-88.24</v>
      </c>
      <c r="F102" s="8" t="s">
        <v>19</v>
      </c>
      <c r="G102" s="8" t="s">
        <v>20</v>
      </c>
      <c r="H102" s="8" t="s">
        <v>102</v>
      </c>
      <c r="I102" s="8" t="s">
        <v>145</v>
      </c>
      <c r="J102" s="8">
        <v>23.1</v>
      </c>
      <c r="K102" s="8" t="s">
        <v>68</v>
      </c>
      <c r="M102" s="10">
        <v>25</v>
      </c>
      <c r="P102" s="12">
        <v>1.52E-2</v>
      </c>
      <c r="Q102" s="8" t="s">
        <v>169</v>
      </c>
      <c r="R102" s="8" t="s">
        <v>138</v>
      </c>
    </row>
    <row r="103" spans="1:18" x14ac:dyDescent="0.25">
      <c r="A103" s="13" t="s">
        <v>158</v>
      </c>
      <c r="B103" s="13" t="s">
        <v>3</v>
      </c>
      <c r="C103" s="8" t="s">
        <v>18</v>
      </c>
      <c r="D103" s="8">
        <v>40.04</v>
      </c>
      <c r="E103" s="8">
        <v>-88.24</v>
      </c>
      <c r="F103" s="8" t="s">
        <v>19</v>
      </c>
      <c r="G103" s="8" t="s">
        <v>20</v>
      </c>
      <c r="H103" s="8" t="s">
        <v>102</v>
      </c>
      <c r="I103" s="8" t="s">
        <v>146</v>
      </c>
      <c r="J103" s="8">
        <v>25.6</v>
      </c>
      <c r="K103" s="8" t="s">
        <v>68</v>
      </c>
      <c r="M103" s="10">
        <v>25</v>
      </c>
      <c r="P103" s="12">
        <v>1.32E-2</v>
      </c>
      <c r="Q103" s="8" t="s">
        <v>169</v>
      </c>
      <c r="R103" s="8" t="s">
        <v>138</v>
      </c>
    </row>
    <row r="104" spans="1:18" x14ac:dyDescent="0.25">
      <c r="A104" s="13" t="s">
        <v>158</v>
      </c>
      <c r="B104" s="13" t="s">
        <v>3</v>
      </c>
      <c r="C104" s="8" t="s">
        <v>18</v>
      </c>
      <c r="D104" s="8">
        <v>40.04</v>
      </c>
      <c r="E104" s="8">
        <v>-88.24</v>
      </c>
      <c r="F104" s="8" t="s">
        <v>19</v>
      </c>
      <c r="G104" s="8" t="s">
        <v>20</v>
      </c>
      <c r="H104" s="8" t="s">
        <v>102</v>
      </c>
      <c r="I104" s="8" t="s">
        <v>143</v>
      </c>
      <c r="J104" s="8">
        <v>12</v>
      </c>
      <c r="K104" s="8" t="s">
        <v>68</v>
      </c>
      <c r="M104" s="10">
        <v>25</v>
      </c>
      <c r="P104" s="12">
        <v>1.43E-2</v>
      </c>
      <c r="Q104" s="8" t="s">
        <v>169</v>
      </c>
      <c r="R104" s="8" t="s">
        <v>137</v>
      </c>
    </row>
    <row r="105" spans="1:18" x14ac:dyDescent="0.25">
      <c r="A105" s="13" t="s">
        <v>158</v>
      </c>
      <c r="B105" s="13" t="s">
        <v>3</v>
      </c>
      <c r="C105" s="8" t="s">
        <v>18</v>
      </c>
      <c r="D105" s="8">
        <v>40.04</v>
      </c>
      <c r="E105" s="8">
        <v>-88.24</v>
      </c>
      <c r="F105" s="8" t="s">
        <v>19</v>
      </c>
      <c r="G105" s="8" t="s">
        <v>20</v>
      </c>
      <c r="H105" s="8" t="s">
        <v>102</v>
      </c>
      <c r="I105" s="8" t="s">
        <v>144</v>
      </c>
      <c r="J105" s="8">
        <v>12</v>
      </c>
      <c r="K105" s="8" t="s">
        <v>68</v>
      </c>
      <c r="M105" s="10">
        <v>25</v>
      </c>
      <c r="P105" s="12">
        <v>1.41E-2</v>
      </c>
      <c r="Q105" s="8" t="s">
        <v>169</v>
      </c>
      <c r="R105" s="8" t="s">
        <v>137</v>
      </c>
    </row>
    <row r="106" spans="1:18" x14ac:dyDescent="0.25">
      <c r="A106" s="13" t="s">
        <v>158</v>
      </c>
      <c r="B106" s="13" t="s">
        <v>3</v>
      </c>
      <c r="C106" s="8" t="s">
        <v>18</v>
      </c>
      <c r="D106" s="8">
        <v>40.04</v>
      </c>
      <c r="E106" s="8">
        <v>-88.24</v>
      </c>
      <c r="F106" s="8" t="s">
        <v>19</v>
      </c>
      <c r="G106" s="8" t="s">
        <v>20</v>
      </c>
      <c r="H106" s="8" t="s">
        <v>102</v>
      </c>
      <c r="I106" s="8" t="s">
        <v>145</v>
      </c>
      <c r="J106" s="8">
        <v>11.4</v>
      </c>
      <c r="K106" s="8" t="s">
        <v>68</v>
      </c>
      <c r="M106" s="10">
        <v>25</v>
      </c>
      <c r="P106" s="12">
        <v>1.2699999999999999E-2</v>
      </c>
      <c r="Q106" s="8" t="s">
        <v>169</v>
      </c>
      <c r="R106" s="8" t="s">
        <v>137</v>
      </c>
    </row>
    <row r="107" spans="1:18" x14ac:dyDescent="0.25">
      <c r="A107" s="13" t="s">
        <v>158</v>
      </c>
      <c r="B107" s="13" t="s">
        <v>3</v>
      </c>
      <c r="C107" s="8" t="s">
        <v>18</v>
      </c>
      <c r="D107" s="8">
        <v>40.04</v>
      </c>
      <c r="E107" s="8">
        <v>-88.24</v>
      </c>
      <c r="F107" s="8" t="s">
        <v>19</v>
      </c>
      <c r="G107" s="8" t="s">
        <v>20</v>
      </c>
      <c r="H107" s="8" t="s">
        <v>102</v>
      </c>
      <c r="I107" s="8" t="s">
        <v>143</v>
      </c>
      <c r="J107" s="8">
        <v>10.7</v>
      </c>
      <c r="K107" s="8" t="s">
        <v>68</v>
      </c>
      <c r="M107" s="10">
        <v>25</v>
      </c>
      <c r="P107" s="12">
        <v>1.61E-2</v>
      </c>
      <c r="Q107" s="8" t="s">
        <v>169</v>
      </c>
      <c r="R107" s="8" t="s">
        <v>138</v>
      </c>
    </row>
    <row r="108" spans="1:18" x14ac:dyDescent="0.25">
      <c r="A108" s="13" t="s">
        <v>158</v>
      </c>
      <c r="B108" s="13" t="s">
        <v>3</v>
      </c>
      <c r="C108" s="8" t="s">
        <v>18</v>
      </c>
      <c r="D108" s="8">
        <v>40.04</v>
      </c>
      <c r="E108" s="8">
        <v>-88.24</v>
      </c>
      <c r="F108" s="8" t="s">
        <v>19</v>
      </c>
      <c r="G108" s="8" t="s">
        <v>20</v>
      </c>
      <c r="H108" s="8" t="s">
        <v>102</v>
      </c>
      <c r="I108" s="8" t="s">
        <v>144</v>
      </c>
      <c r="J108" s="8">
        <v>13.4</v>
      </c>
      <c r="K108" s="8" t="s">
        <v>68</v>
      </c>
      <c r="M108" s="10">
        <v>25</v>
      </c>
      <c r="P108" s="12">
        <v>1.32E-2</v>
      </c>
      <c r="Q108" s="8" t="s">
        <v>169</v>
      </c>
      <c r="R108" s="8" t="s">
        <v>138</v>
      </c>
    </row>
    <row r="109" spans="1:18" x14ac:dyDescent="0.25">
      <c r="A109" s="13" t="s">
        <v>158</v>
      </c>
      <c r="B109" s="13" t="s">
        <v>3</v>
      </c>
      <c r="C109" s="8" t="s">
        <v>18</v>
      </c>
      <c r="D109" s="8">
        <v>40.04</v>
      </c>
      <c r="E109" s="8">
        <v>-88.24</v>
      </c>
      <c r="F109" s="8" t="s">
        <v>19</v>
      </c>
      <c r="G109" s="8" t="s">
        <v>20</v>
      </c>
      <c r="H109" s="8" t="s">
        <v>102</v>
      </c>
      <c r="I109" s="8" t="s">
        <v>145</v>
      </c>
      <c r="J109" s="8">
        <v>10.5</v>
      </c>
      <c r="K109" s="8" t="s">
        <v>68</v>
      </c>
      <c r="M109" s="10">
        <v>25</v>
      </c>
      <c r="P109" s="12">
        <v>1.4199999999999999E-2</v>
      </c>
      <c r="Q109" s="8" t="s">
        <v>169</v>
      </c>
      <c r="R109" s="8" t="s">
        <v>138</v>
      </c>
    </row>
    <row r="110" spans="1:18" x14ac:dyDescent="0.25">
      <c r="A110" s="13" t="s">
        <v>162</v>
      </c>
      <c r="B110" s="8" t="s">
        <v>12</v>
      </c>
      <c r="C110" s="8" t="s">
        <v>133</v>
      </c>
      <c r="D110" s="8">
        <v>42.62</v>
      </c>
      <c r="E110" s="8">
        <v>11.85</v>
      </c>
      <c r="F110" s="8" t="s">
        <v>4</v>
      </c>
      <c r="G110" s="8" t="s">
        <v>136</v>
      </c>
      <c r="H110" s="8" t="s">
        <v>102</v>
      </c>
      <c r="I110" s="8" t="s">
        <v>147</v>
      </c>
      <c r="J110" s="8">
        <v>60.7</v>
      </c>
      <c r="K110" s="8" t="s">
        <v>68</v>
      </c>
      <c r="L110" s="8">
        <v>25</v>
      </c>
      <c r="M110" s="10">
        <f t="shared" ref="M110:M128" si="18">L110</f>
        <v>25</v>
      </c>
      <c r="N110" s="11">
        <v>140</v>
      </c>
      <c r="O110" s="8" t="s">
        <v>68</v>
      </c>
      <c r="R110" s="8" t="s">
        <v>139</v>
      </c>
    </row>
    <row r="111" spans="1:18" x14ac:dyDescent="0.25">
      <c r="A111" s="13" t="s">
        <v>162</v>
      </c>
      <c r="B111" s="8" t="s">
        <v>12</v>
      </c>
      <c r="C111" s="8" t="s">
        <v>133</v>
      </c>
      <c r="D111" s="8">
        <v>42.62</v>
      </c>
      <c r="E111" s="8">
        <v>11.85</v>
      </c>
      <c r="F111" s="8" t="s">
        <v>4</v>
      </c>
      <c r="G111" s="8" t="s">
        <v>136</v>
      </c>
      <c r="H111" s="8" t="s">
        <v>102</v>
      </c>
      <c r="I111" s="8" t="s">
        <v>147</v>
      </c>
      <c r="J111" s="8">
        <v>66.7</v>
      </c>
      <c r="K111" s="8" t="s">
        <v>68</v>
      </c>
      <c r="L111" s="8">
        <v>25</v>
      </c>
      <c r="M111" s="10">
        <f t="shared" si="18"/>
        <v>25</v>
      </c>
      <c r="N111" s="11">
        <v>130</v>
      </c>
      <c r="O111" s="8" t="s">
        <v>68</v>
      </c>
      <c r="R111" s="8" t="s">
        <v>40</v>
      </c>
    </row>
    <row r="112" spans="1:18" x14ac:dyDescent="0.25">
      <c r="A112" s="13" t="s">
        <v>162</v>
      </c>
      <c r="B112" s="8" t="s">
        <v>12</v>
      </c>
      <c r="C112" s="8" t="s">
        <v>133</v>
      </c>
      <c r="D112" s="8">
        <v>42.62</v>
      </c>
      <c r="E112" s="8">
        <v>11.85</v>
      </c>
      <c r="F112" s="8" t="s">
        <v>4</v>
      </c>
      <c r="G112" s="8" t="s">
        <v>163</v>
      </c>
      <c r="H112" s="8" t="s">
        <v>102</v>
      </c>
      <c r="I112" s="8" t="s">
        <v>147</v>
      </c>
      <c r="J112" s="8">
        <v>49</v>
      </c>
      <c r="K112" s="8" t="s">
        <v>68</v>
      </c>
      <c r="L112" s="8">
        <v>25</v>
      </c>
      <c r="M112" s="10">
        <f t="shared" si="18"/>
        <v>25</v>
      </c>
      <c r="N112" s="11">
        <v>140</v>
      </c>
      <c r="O112" s="8" t="s">
        <v>68</v>
      </c>
      <c r="R112" s="8" t="s">
        <v>139</v>
      </c>
    </row>
    <row r="113" spans="1:19" x14ac:dyDescent="0.25">
      <c r="A113" s="13" t="s">
        <v>162</v>
      </c>
      <c r="B113" s="8" t="s">
        <v>12</v>
      </c>
      <c r="C113" s="8" t="s">
        <v>133</v>
      </c>
      <c r="D113" s="8">
        <v>42.62</v>
      </c>
      <c r="E113" s="8">
        <v>11.85</v>
      </c>
      <c r="F113" s="8" t="s">
        <v>4</v>
      </c>
      <c r="G113" s="8" t="s">
        <v>163</v>
      </c>
      <c r="H113" s="8" t="s">
        <v>102</v>
      </c>
      <c r="I113" s="8" t="s">
        <v>147</v>
      </c>
      <c r="J113" s="8">
        <v>67</v>
      </c>
      <c r="K113" s="8" t="s">
        <v>68</v>
      </c>
      <c r="L113" s="8">
        <v>25</v>
      </c>
      <c r="M113" s="10">
        <f t="shared" si="18"/>
        <v>25</v>
      </c>
      <c r="N113" s="11">
        <v>110</v>
      </c>
      <c r="O113" s="8" t="s">
        <v>68</v>
      </c>
      <c r="R113" s="8" t="s">
        <v>40</v>
      </c>
    </row>
    <row r="114" spans="1:19" x14ac:dyDescent="0.25">
      <c r="A114" s="13" t="s">
        <v>162</v>
      </c>
      <c r="B114" s="8" t="s">
        <v>12</v>
      </c>
      <c r="C114" s="8" t="s">
        <v>133</v>
      </c>
      <c r="D114" s="8">
        <v>42.62</v>
      </c>
      <c r="E114" s="8">
        <v>11.85</v>
      </c>
      <c r="F114" s="8" t="s">
        <v>4</v>
      </c>
      <c r="G114" s="8" t="s">
        <v>164</v>
      </c>
      <c r="H114" s="8" t="s">
        <v>102</v>
      </c>
      <c r="I114" s="8" t="s">
        <v>147</v>
      </c>
      <c r="J114" s="8">
        <v>60</v>
      </c>
      <c r="K114" s="8" t="s">
        <v>68</v>
      </c>
      <c r="L114" s="8">
        <v>25</v>
      </c>
      <c r="M114" s="10">
        <f t="shared" si="18"/>
        <v>25</v>
      </c>
      <c r="N114" s="11">
        <v>145</v>
      </c>
      <c r="O114" s="8" t="s">
        <v>68</v>
      </c>
      <c r="R114" s="8" t="s">
        <v>139</v>
      </c>
    </row>
    <row r="115" spans="1:19" x14ac:dyDescent="0.25">
      <c r="A115" s="13" t="s">
        <v>162</v>
      </c>
      <c r="B115" s="8" t="s">
        <v>12</v>
      </c>
      <c r="C115" s="8" t="s">
        <v>133</v>
      </c>
      <c r="D115" s="8">
        <v>42.62</v>
      </c>
      <c r="E115" s="8">
        <v>11.85</v>
      </c>
      <c r="F115" s="8" t="s">
        <v>4</v>
      </c>
      <c r="G115" s="8" t="s">
        <v>164</v>
      </c>
      <c r="H115" s="8" t="s">
        <v>102</v>
      </c>
      <c r="I115" s="8" t="s">
        <v>147</v>
      </c>
      <c r="J115" s="8">
        <v>74</v>
      </c>
      <c r="K115" s="8" t="s">
        <v>68</v>
      </c>
      <c r="L115" s="8">
        <v>25</v>
      </c>
      <c r="M115" s="10">
        <f t="shared" si="18"/>
        <v>25</v>
      </c>
      <c r="N115" s="11">
        <v>125</v>
      </c>
      <c r="O115" s="8" t="s">
        <v>68</v>
      </c>
      <c r="R115" s="8" t="s">
        <v>40</v>
      </c>
    </row>
    <row r="116" spans="1:19" x14ac:dyDescent="0.25">
      <c r="A116" s="13" t="s">
        <v>159</v>
      </c>
      <c r="B116" s="8" t="s">
        <v>60</v>
      </c>
      <c r="C116" s="8" t="s">
        <v>134</v>
      </c>
      <c r="D116" s="8">
        <v>-40.35</v>
      </c>
      <c r="E116" s="8">
        <v>175.62</v>
      </c>
      <c r="F116" s="8" t="s">
        <v>4</v>
      </c>
      <c r="G116" s="8" t="s">
        <v>17</v>
      </c>
      <c r="H116" s="8" t="s">
        <v>161</v>
      </c>
      <c r="J116" s="8">
        <v>46</v>
      </c>
      <c r="K116" s="8" t="s">
        <v>68</v>
      </c>
      <c r="L116" s="8" t="s">
        <v>160</v>
      </c>
      <c r="M116" s="10">
        <f>AVERAGE(22,15)</f>
        <v>18.5</v>
      </c>
      <c r="N116" s="11">
        <v>128</v>
      </c>
      <c r="O116" s="8" t="s">
        <v>68</v>
      </c>
      <c r="P116" s="12">
        <f>1/67</f>
        <v>1.4925373134328358E-2</v>
      </c>
      <c r="Q116" s="8" t="s">
        <v>169</v>
      </c>
      <c r="R116" s="8" t="s">
        <v>140</v>
      </c>
    </row>
    <row r="117" spans="1:19" x14ac:dyDescent="0.25">
      <c r="A117" s="13" t="s">
        <v>150</v>
      </c>
      <c r="B117" s="8" t="s">
        <v>148</v>
      </c>
      <c r="C117" s="8" t="s">
        <v>135</v>
      </c>
      <c r="D117" s="8">
        <v>58.5</v>
      </c>
      <c r="E117" s="8">
        <v>22.6</v>
      </c>
      <c r="F117" s="8" t="s">
        <v>16</v>
      </c>
      <c r="G117" s="8" t="s">
        <v>154</v>
      </c>
      <c r="H117" s="8" t="s">
        <v>102</v>
      </c>
      <c r="I117" s="17" t="s">
        <v>149</v>
      </c>
      <c r="J117" s="8">
        <v>48.98</v>
      </c>
      <c r="K117" s="8" t="s">
        <v>68</v>
      </c>
      <c r="L117" s="8">
        <v>10.7</v>
      </c>
      <c r="M117" s="10">
        <f t="shared" si="18"/>
        <v>10.7</v>
      </c>
      <c r="P117" s="12">
        <v>1.23E-2</v>
      </c>
      <c r="Q117" s="8" t="s">
        <v>169</v>
      </c>
      <c r="R117" s="8" t="s">
        <v>153</v>
      </c>
      <c r="S117" s="8" t="s">
        <v>21</v>
      </c>
    </row>
    <row r="118" spans="1:19" x14ac:dyDescent="0.25">
      <c r="A118" s="13" t="s">
        <v>150</v>
      </c>
      <c r="B118" s="8" t="s">
        <v>148</v>
      </c>
      <c r="C118" s="8" t="s">
        <v>135</v>
      </c>
      <c r="D118" s="8">
        <v>58.5</v>
      </c>
      <c r="E118" s="8">
        <v>22.6</v>
      </c>
      <c r="F118" s="8" t="s">
        <v>16</v>
      </c>
      <c r="G118" s="8" t="s">
        <v>154</v>
      </c>
      <c r="H118" s="8" t="s">
        <v>102</v>
      </c>
      <c r="I118" s="17" t="s">
        <v>149</v>
      </c>
      <c r="J118" s="8">
        <v>37.81</v>
      </c>
      <c r="K118" s="8" t="s">
        <v>68</v>
      </c>
      <c r="L118" s="8">
        <v>10.7</v>
      </c>
      <c r="M118" s="10">
        <f t="shared" si="18"/>
        <v>10.7</v>
      </c>
      <c r="P118" s="12">
        <v>1.23E-2</v>
      </c>
      <c r="Q118" s="8" t="s">
        <v>169</v>
      </c>
      <c r="R118" s="8" t="s">
        <v>152</v>
      </c>
      <c r="S118" s="8" t="s">
        <v>21</v>
      </c>
    </row>
    <row r="119" spans="1:19" x14ac:dyDescent="0.25">
      <c r="A119" s="13" t="s">
        <v>150</v>
      </c>
      <c r="B119" s="8" t="s">
        <v>148</v>
      </c>
      <c r="C119" s="8" t="s">
        <v>135</v>
      </c>
      <c r="D119" s="8">
        <v>58.5</v>
      </c>
      <c r="E119" s="8">
        <v>22.6</v>
      </c>
      <c r="F119" s="8" t="s">
        <v>16</v>
      </c>
      <c r="G119" s="8" t="s">
        <v>154</v>
      </c>
      <c r="H119" s="8" t="s">
        <v>102</v>
      </c>
      <c r="I119" s="17" t="s">
        <v>149</v>
      </c>
      <c r="J119" s="8">
        <v>51.25</v>
      </c>
      <c r="K119" s="8" t="s">
        <v>68</v>
      </c>
      <c r="L119" s="8">
        <v>10.7</v>
      </c>
      <c r="M119" s="10">
        <f t="shared" si="18"/>
        <v>10.7</v>
      </c>
      <c r="P119" s="12">
        <v>1.55E-2</v>
      </c>
      <c r="Q119" s="8" t="s">
        <v>169</v>
      </c>
      <c r="R119" s="8" t="s">
        <v>151</v>
      </c>
      <c r="S119" s="8" t="s">
        <v>21</v>
      </c>
    </row>
    <row r="120" spans="1:19" x14ac:dyDescent="0.25">
      <c r="A120" s="13" t="s">
        <v>150</v>
      </c>
      <c r="B120" s="8" t="s">
        <v>148</v>
      </c>
      <c r="C120" s="8" t="s">
        <v>135</v>
      </c>
      <c r="D120" s="8">
        <v>58.5</v>
      </c>
      <c r="E120" s="8">
        <v>22.6</v>
      </c>
      <c r="F120" s="8" t="s">
        <v>16</v>
      </c>
      <c r="G120" s="8" t="s">
        <v>154</v>
      </c>
      <c r="H120" s="8" t="s">
        <v>102</v>
      </c>
      <c r="I120" s="17" t="s">
        <v>149</v>
      </c>
      <c r="J120" s="8">
        <v>23.89</v>
      </c>
      <c r="K120" s="8" t="s">
        <v>68</v>
      </c>
      <c r="L120" s="8">
        <v>10.7</v>
      </c>
      <c r="M120" s="10">
        <f t="shared" si="18"/>
        <v>10.7</v>
      </c>
      <c r="P120" s="12">
        <v>2.0299999999999999E-2</v>
      </c>
      <c r="Q120" s="8" t="s">
        <v>169</v>
      </c>
      <c r="R120" s="8" t="s">
        <v>155</v>
      </c>
      <c r="S120" s="8" t="s">
        <v>21</v>
      </c>
    </row>
    <row r="121" spans="1:19" x14ac:dyDescent="0.25">
      <c r="A121" s="13" t="s">
        <v>150</v>
      </c>
      <c r="B121" s="8" t="s">
        <v>148</v>
      </c>
      <c r="C121" s="8" t="s">
        <v>135</v>
      </c>
      <c r="D121" s="8">
        <v>58.5</v>
      </c>
      <c r="E121" s="8">
        <v>22.6</v>
      </c>
      <c r="F121" s="8" t="s">
        <v>16</v>
      </c>
      <c r="G121" s="8" t="s">
        <v>156</v>
      </c>
      <c r="H121" s="8" t="s">
        <v>102</v>
      </c>
      <c r="I121" s="17" t="s">
        <v>149</v>
      </c>
      <c r="J121" s="8">
        <v>61.11</v>
      </c>
      <c r="K121" s="8" t="s">
        <v>68</v>
      </c>
      <c r="L121" s="8">
        <v>10.7</v>
      </c>
      <c r="M121" s="10">
        <f t="shared" si="18"/>
        <v>10.7</v>
      </c>
      <c r="P121" s="12">
        <v>1.29E-2</v>
      </c>
      <c r="Q121" s="8" t="s">
        <v>169</v>
      </c>
      <c r="R121" s="8" t="s">
        <v>153</v>
      </c>
      <c r="S121" s="8" t="s">
        <v>21</v>
      </c>
    </row>
    <row r="122" spans="1:19" x14ac:dyDescent="0.25">
      <c r="A122" s="13" t="s">
        <v>150</v>
      </c>
      <c r="B122" s="8" t="s">
        <v>148</v>
      </c>
      <c r="C122" s="8" t="s">
        <v>135</v>
      </c>
      <c r="D122" s="8">
        <v>58.5</v>
      </c>
      <c r="E122" s="8">
        <v>22.6</v>
      </c>
      <c r="F122" s="8" t="s">
        <v>16</v>
      </c>
      <c r="G122" s="8" t="s">
        <v>156</v>
      </c>
      <c r="H122" s="8" t="s">
        <v>102</v>
      </c>
      <c r="I122" s="17" t="s">
        <v>149</v>
      </c>
      <c r="J122" s="8">
        <v>39.979999999999997</v>
      </c>
      <c r="K122" s="8" t="s">
        <v>68</v>
      </c>
      <c r="L122" s="8">
        <v>10.7</v>
      </c>
      <c r="M122" s="10">
        <f t="shared" si="18"/>
        <v>10.7</v>
      </c>
      <c r="P122" s="12">
        <v>1.67E-2</v>
      </c>
      <c r="Q122" s="8" t="s">
        <v>169</v>
      </c>
      <c r="R122" s="8" t="s">
        <v>152</v>
      </c>
      <c r="S122" s="8" t="s">
        <v>21</v>
      </c>
    </row>
    <row r="123" spans="1:19" x14ac:dyDescent="0.25">
      <c r="A123" s="13" t="s">
        <v>150</v>
      </c>
      <c r="B123" s="8" t="s">
        <v>148</v>
      </c>
      <c r="C123" s="8" t="s">
        <v>135</v>
      </c>
      <c r="D123" s="8">
        <v>58.5</v>
      </c>
      <c r="E123" s="8">
        <v>22.6</v>
      </c>
      <c r="F123" s="8" t="s">
        <v>16</v>
      </c>
      <c r="G123" s="8" t="s">
        <v>156</v>
      </c>
      <c r="H123" s="8" t="s">
        <v>102</v>
      </c>
      <c r="I123" s="17" t="s">
        <v>149</v>
      </c>
      <c r="J123" s="8">
        <v>61.29</v>
      </c>
      <c r="K123" s="8" t="s">
        <v>68</v>
      </c>
      <c r="L123" s="8">
        <v>10.7</v>
      </c>
      <c r="M123" s="10">
        <f t="shared" si="18"/>
        <v>10.7</v>
      </c>
      <c r="P123" s="12">
        <v>1.44E-2</v>
      </c>
      <c r="Q123" s="8" t="s">
        <v>169</v>
      </c>
      <c r="R123" s="8" t="s">
        <v>151</v>
      </c>
      <c r="S123" s="8" t="s">
        <v>21</v>
      </c>
    </row>
    <row r="124" spans="1:19" x14ac:dyDescent="0.25">
      <c r="A124" s="13" t="s">
        <v>150</v>
      </c>
      <c r="B124" s="8" t="s">
        <v>148</v>
      </c>
      <c r="C124" s="8" t="s">
        <v>135</v>
      </c>
      <c r="D124" s="8">
        <v>58.5</v>
      </c>
      <c r="E124" s="8">
        <v>22.6</v>
      </c>
      <c r="F124" s="8" t="s">
        <v>16</v>
      </c>
      <c r="G124" s="8" t="s">
        <v>156</v>
      </c>
      <c r="H124" s="8" t="s">
        <v>102</v>
      </c>
      <c r="I124" s="17" t="s">
        <v>149</v>
      </c>
      <c r="J124" s="8">
        <v>19.989999999999998</v>
      </c>
      <c r="K124" s="8" t="s">
        <v>68</v>
      </c>
      <c r="L124" s="8">
        <v>10.7</v>
      </c>
      <c r="M124" s="10">
        <f t="shared" si="18"/>
        <v>10.7</v>
      </c>
      <c r="P124" s="12">
        <v>2.1399999999999999E-2</v>
      </c>
      <c r="Q124" s="8" t="s">
        <v>169</v>
      </c>
      <c r="R124" s="8" t="s">
        <v>155</v>
      </c>
      <c r="S124" s="8" t="s">
        <v>21</v>
      </c>
    </row>
    <row r="125" spans="1:19" x14ac:dyDescent="0.25">
      <c r="A125" s="13" t="s">
        <v>150</v>
      </c>
      <c r="B125" s="8" t="s">
        <v>148</v>
      </c>
      <c r="C125" s="8" t="s">
        <v>135</v>
      </c>
      <c r="D125" s="8">
        <v>58.5</v>
      </c>
      <c r="E125" s="8">
        <v>22.6</v>
      </c>
      <c r="F125" s="8" t="s">
        <v>16</v>
      </c>
      <c r="G125" s="8" t="s">
        <v>157</v>
      </c>
      <c r="H125" s="8" t="s">
        <v>102</v>
      </c>
      <c r="I125" s="17" t="s">
        <v>149</v>
      </c>
      <c r="J125" s="8">
        <v>56.68</v>
      </c>
      <c r="K125" s="8" t="s">
        <v>68</v>
      </c>
      <c r="L125" s="8">
        <v>10.7</v>
      </c>
      <c r="M125" s="10">
        <f t="shared" si="18"/>
        <v>10.7</v>
      </c>
      <c r="P125" s="12">
        <v>1.14E-2</v>
      </c>
      <c r="Q125" s="8" t="s">
        <v>169</v>
      </c>
      <c r="R125" s="8" t="s">
        <v>153</v>
      </c>
      <c r="S125" s="8" t="s">
        <v>21</v>
      </c>
    </row>
    <row r="126" spans="1:19" x14ac:dyDescent="0.25">
      <c r="A126" s="13" t="s">
        <v>150</v>
      </c>
      <c r="B126" s="8" t="s">
        <v>148</v>
      </c>
      <c r="C126" s="8" t="s">
        <v>135</v>
      </c>
      <c r="D126" s="8">
        <v>58.5</v>
      </c>
      <c r="E126" s="8">
        <v>22.6</v>
      </c>
      <c r="F126" s="8" t="s">
        <v>16</v>
      </c>
      <c r="G126" s="8" t="s">
        <v>157</v>
      </c>
      <c r="H126" s="8" t="s">
        <v>102</v>
      </c>
      <c r="I126" s="17" t="s">
        <v>149</v>
      </c>
      <c r="J126" s="8">
        <v>37.35</v>
      </c>
      <c r="K126" s="8" t="s">
        <v>68</v>
      </c>
      <c r="L126" s="8">
        <v>10.7</v>
      </c>
      <c r="M126" s="10">
        <f t="shared" si="18"/>
        <v>10.7</v>
      </c>
      <c r="P126" s="12">
        <v>1.38E-2</v>
      </c>
      <c r="Q126" s="8" t="s">
        <v>169</v>
      </c>
      <c r="R126" s="8" t="s">
        <v>152</v>
      </c>
      <c r="S126" s="8" t="s">
        <v>21</v>
      </c>
    </row>
    <row r="127" spans="1:19" x14ac:dyDescent="0.25">
      <c r="A127" s="13" t="s">
        <v>150</v>
      </c>
      <c r="B127" s="8" t="s">
        <v>148</v>
      </c>
      <c r="C127" s="8" t="s">
        <v>135</v>
      </c>
      <c r="D127" s="8">
        <v>58.5</v>
      </c>
      <c r="E127" s="8">
        <v>22.6</v>
      </c>
      <c r="F127" s="8" t="s">
        <v>16</v>
      </c>
      <c r="G127" s="8" t="s">
        <v>157</v>
      </c>
      <c r="H127" s="8" t="s">
        <v>102</v>
      </c>
      <c r="I127" s="17" t="s">
        <v>149</v>
      </c>
      <c r="J127" s="8">
        <v>56</v>
      </c>
      <c r="K127" s="8" t="s">
        <v>68</v>
      </c>
      <c r="L127" s="8">
        <v>10.7</v>
      </c>
      <c r="M127" s="10">
        <f t="shared" si="18"/>
        <v>10.7</v>
      </c>
      <c r="P127" s="12">
        <v>1.21E-2</v>
      </c>
      <c r="Q127" s="8" t="s">
        <v>169</v>
      </c>
      <c r="R127" s="8" t="s">
        <v>151</v>
      </c>
      <c r="S127" s="8" t="s">
        <v>21</v>
      </c>
    </row>
    <row r="128" spans="1:19" x14ac:dyDescent="0.25">
      <c r="A128" s="13" t="s">
        <v>150</v>
      </c>
      <c r="B128" s="8" t="s">
        <v>148</v>
      </c>
      <c r="C128" s="8" t="s">
        <v>135</v>
      </c>
      <c r="D128" s="8">
        <v>58.5</v>
      </c>
      <c r="E128" s="8">
        <v>22.6</v>
      </c>
      <c r="F128" s="8" t="s">
        <v>16</v>
      </c>
      <c r="G128" s="8" t="s">
        <v>157</v>
      </c>
      <c r="H128" s="8" t="s">
        <v>102</v>
      </c>
      <c r="I128" s="17" t="s">
        <v>149</v>
      </c>
      <c r="J128" s="8">
        <v>34.299999999999997</v>
      </c>
      <c r="K128" s="8" t="s">
        <v>68</v>
      </c>
      <c r="L128" s="8">
        <v>10.7</v>
      </c>
      <c r="M128" s="10">
        <f t="shared" si="18"/>
        <v>10.7</v>
      </c>
      <c r="P128" s="12">
        <v>1.6299999999999999E-2</v>
      </c>
      <c r="Q128" s="8" t="s">
        <v>169</v>
      </c>
      <c r="R128" s="8" t="s">
        <v>155</v>
      </c>
      <c r="S128" s="8" t="s">
        <v>21</v>
      </c>
    </row>
    <row r="129" spans="1:18" x14ac:dyDescent="0.25">
      <c r="A129" s="8" t="s">
        <v>198</v>
      </c>
      <c r="B129" s="13" t="s">
        <v>3</v>
      </c>
      <c r="C129" s="13" t="s">
        <v>199</v>
      </c>
      <c r="F129" s="8" t="s">
        <v>19</v>
      </c>
      <c r="G129" s="8" t="s">
        <v>191</v>
      </c>
      <c r="H129" s="13" t="s">
        <v>200</v>
      </c>
      <c r="I129" s="8" t="s">
        <v>170</v>
      </c>
      <c r="P129" s="12">
        <v>2.53E-2</v>
      </c>
      <c r="Q129" s="8" t="s">
        <v>169</v>
      </c>
      <c r="R129" s="8" t="s">
        <v>175</v>
      </c>
    </row>
    <row r="130" spans="1:18" x14ac:dyDescent="0.25">
      <c r="A130" s="8" t="s">
        <v>198</v>
      </c>
      <c r="B130" s="13" t="s">
        <v>3</v>
      </c>
      <c r="C130" s="13" t="s">
        <v>199</v>
      </c>
      <c r="F130" s="8" t="s">
        <v>19</v>
      </c>
      <c r="G130" s="8" t="s">
        <v>191</v>
      </c>
      <c r="H130" s="13" t="s">
        <v>200</v>
      </c>
      <c r="I130" s="8" t="s">
        <v>170</v>
      </c>
      <c r="P130" s="12">
        <v>2.7899999999999998E-2</v>
      </c>
      <c r="Q130" s="8" t="s">
        <v>169</v>
      </c>
      <c r="R130" s="8" t="s">
        <v>176</v>
      </c>
    </row>
    <row r="131" spans="1:18" x14ac:dyDescent="0.25">
      <c r="A131" s="8" t="s">
        <v>198</v>
      </c>
      <c r="B131" s="13" t="s">
        <v>3</v>
      </c>
      <c r="C131" s="13" t="s">
        <v>199</v>
      </c>
      <c r="F131" s="8" t="s">
        <v>19</v>
      </c>
      <c r="G131" s="8" t="s">
        <v>191</v>
      </c>
      <c r="H131" s="13" t="s">
        <v>200</v>
      </c>
      <c r="I131" s="8" t="s">
        <v>170</v>
      </c>
      <c r="P131" s="12">
        <v>2.5999999999999999E-2</v>
      </c>
      <c r="Q131" s="8" t="s">
        <v>169</v>
      </c>
      <c r="R131" s="8" t="s">
        <v>177</v>
      </c>
    </row>
    <row r="132" spans="1:18" x14ac:dyDescent="0.25">
      <c r="A132" s="8" t="s">
        <v>198</v>
      </c>
      <c r="B132" s="13" t="s">
        <v>3</v>
      </c>
      <c r="C132" s="13" t="s">
        <v>199</v>
      </c>
      <c r="F132" s="8" t="s">
        <v>19</v>
      </c>
      <c r="G132" s="8" t="s">
        <v>192</v>
      </c>
      <c r="H132" s="13" t="s">
        <v>200</v>
      </c>
      <c r="I132" s="8" t="s">
        <v>170</v>
      </c>
      <c r="P132" s="12">
        <v>2.23E-2</v>
      </c>
      <c r="Q132" s="8" t="s">
        <v>169</v>
      </c>
      <c r="R132" s="8" t="s">
        <v>175</v>
      </c>
    </row>
    <row r="133" spans="1:18" x14ac:dyDescent="0.25">
      <c r="A133" s="8" t="s">
        <v>198</v>
      </c>
      <c r="B133" s="13" t="s">
        <v>3</v>
      </c>
      <c r="C133" s="13" t="s">
        <v>199</v>
      </c>
      <c r="F133" s="8" t="s">
        <v>19</v>
      </c>
      <c r="G133" s="8" t="s">
        <v>192</v>
      </c>
      <c r="H133" s="13" t="s">
        <v>200</v>
      </c>
      <c r="I133" s="8" t="s">
        <v>170</v>
      </c>
      <c r="P133" s="12">
        <v>2.5600000000000001E-2</v>
      </c>
      <c r="Q133" s="8" t="s">
        <v>169</v>
      </c>
      <c r="R133" s="8" t="s">
        <v>176</v>
      </c>
    </row>
    <row r="134" spans="1:18" x14ac:dyDescent="0.25">
      <c r="A134" s="8" t="s">
        <v>198</v>
      </c>
      <c r="B134" s="13" t="s">
        <v>3</v>
      </c>
      <c r="C134" s="13" t="s">
        <v>199</v>
      </c>
      <c r="F134" s="8" t="s">
        <v>19</v>
      </c>
      <c r="G134" s="8" t="s">
        <v>192</v>
      </c>
      <c r="H134" s="13" t="s">
        <v>200</v>
      </c>
      <c r="I134" s="8" t="s">
        <v>171</v>
      </c>
      <c r="P134" s="12">
        <v>2.4799999999999999E-2</v>
      </c>
      <c r="Q134" s="8" t="s">
        <v>169</v>
      </c>
      <c r="R134" s="8" t="s">
        <v>177</v>
      </c>
    </row>
    <row r="135" spans="1:18" x14ac:dyDescent="0.25">
      <c r="A135" s="8" t="s">
        <v>198</v>
      </c>
      <c r="B135" s="13" t="s">
        <v>3</v>
      </c>
      <c r="C135" s="13" t="s">
        <v>199</v>
      </c>
      <c r="F135" s="8" t="s">
        <v>19</v>
      </c>
      <c r="G135" s="8" t="s">
        <v>191</v>
      </c>
      <c r="H135" s="13" t="s">
        <v>200</v>
      </c>
      <c r="I135" s="8" t="s">
        <v>172</v>
      </c>
      <c r="P135" s="12">
        <v>2.4300000000000002E-2</v>
      </c>
      <c r="Q135" s="8" t="s">
        <v>169</v>
      </c>
      <c r="R135" s="8" t="s">
        <v>178</v>
      </c>
    </row>
    <row r="136" spans="1:18" x14ac:dyDescent="0.25">
      <c r="A136" s="8" t="s">
        <v>198</v>
      </c>
      <c r="B136" s="13" t="s">
        <v>3</v>
      </c>
      <c r="C136" s="13" t="s">
        <v>199</v>
      </c>
      <c r="F136" s="8" t="s">
        <v>19</v>
      </c>
      <c r="G136" s="8" t="s">
        <v>192</v>
      </c>
      <c r="H136" s="13" t="s">
        <v>200</v>
      </c>
      <c r="I136" s="8" t="s">
        <v>173</v>
      </c>
      <c r="P136" s="12">
        <v>2.3800000000000002E-2</v>
      </c>
      <c r="Q136" s="8" t="s">
        <v>169</v>
      </c>
      <c r="R136" s="8" t="s">
        <v>179</v>
      </c>
    </row>
    <row r="137" spans="1:18" x14ac:dyDescent="0.25">
      <c r="A137" s="8" t="s">
        <v>198</v>
      </c>
      <c r="B137" s="13" t="s">
        <v>3</v>
      </c>
      <c r="C137" s="13" t="s">
        <v>199</v>
      </c>
      <c r="F137" s="8" t="s">
        <v>19</v>
      </c>
      <c r="G137" s="8" t="s">
        <v>192</v>
      </c>
      <c r="H137" s="13" t="s">
        <v>200</v>
      </c>
      <c r="I137" s="8" t="s">
        <v>173</v>
      </c>
      <c r="P137" s="12">
        <v>1.9E-2</v>
      </c>
      <c r="Q137" s="8" t="s">
        <v>169</v>
      </c>
      <c r="R137" s="8" t="s">
        <v>178</v>
      </c>
    </row>
    <row r="138" spans="1:18" x14ac:dyDescent="0.25">
      <c r="A138" s="8" t="s">
        <v>198</v>
      </c>
      <c r="B138" s="13" t="s">
        <v>3</v>
      </c>
      <c r="C138" s="13" t="s">
        <v>199</v>
      </c>
      <c r="F138" s="8" t="s">
        <v>19</v>
      </c>
      <c r="G138" s="8" t="s">
        <v>192</v>
      </c>
      <c r="H138" s="13" t="s">
        <v>200</v>
      </c>
      <c r="I138" s="8" t="s">
        <v>173</v>
      </c>
      <c r="P138" s="12">
        <v>1.9600000000000003E-2</v>
      </c>
      <c r="Q138" s="8" t="s">
        <v>169</v>
      </c>
      <c r="R138" s="8" t="s">
        <v>179</v>
      </c>
    </row>
    <row r="139" spans="1:18" x14ac:dyDescent="0.25">
      <c r="A139" s="8" t="s">
        <v>198</v>
      </c>
      <c r="B139" s="13" t="s">
        <v>3</v>
      </c>
      <c r="C139" s="13" t="s">
        <v>199</v>
      </c>
      <c r="F139" s="8" t="s">
        <v>19</v>
      </c>
      <c r="G139" s="8" t="s">
        <v>193</v>
      </c>
      <c r="H139" s="13" t="s">
        <v>200</v>
      </c>
      <c r="I139" s="8" t="s">
        <v>174</v>
      </c>
      <c r="P139" s="12">
        <v>2.47E-2</v>
      </c>
      <c r="Q139" s="8" t="s">
        <v>169</v>
      </c>
      <c r="R139" s="8" t="s">
        <v>178</v>
      </c>
    </row>
    <row r="140" spans="1:18" x14ac:dyDescent="0.25">
      <c r="A140" s="8" t="s">
        <v>198</v>
      </c>
      <c r="B140" s="13" t="s">
        <v>3</v>
      </c>
      <c r="C140" s="13" t="s">
        <v>199</v>
      </c>
      <c r="F140" s="8" t="s">
        <v>19</v>
      </c>
      <c r="G140" s="8" t="s">
        <v>190</v>
      </c>
      <c r="H140" s="13" t="s">
        <v>200</v>
      </c>
      <c r="I140" s="8" t="s">
        <v>174</v>
      </c>
      <c r="P140" s="12">
        <v>2.3600000000000003E-2</v>
      </c>
      <c r="Q140" s="8" t="s">
        <v>169</v>
      </c>
      <c r="R140" s="8" t="s">
        <v>179</v>
      </c>
    </row>
    <row r="141" spans="1:18" x14ac:dyDescent="0.25">
      <c r="A141" s="8" t="s">
        <v>198</v>
      </c>
      <c r="B141" s="13" t="s">
        <v>3</v>
      </c>
      <c r="C141" s="13" t="s">
        <v>199</v>
      </c>
      <c r="F141" s="8" t="s">
        <v>19</v>
      </c>
      <c r="G141" s="8" t="s">
        <v>190</v>
      </c>
      <c r="H141" s="13" t="s">
        <v>200</v>
      </c>
      <c r="I141" s="8" t="s">
        <v>174</v>
      </c>
      <c r="P141" s="12">
        <v>2.4899999999999999E-2</v>
      </c>
      <c r="Q141" s="8" t="s">
        <v>169</v>
      </c>
      <c r="R141" s="8" t="s">
        <v>178</v>
      </c>
    </row>
    <row r="142" spans="1:18" x14ac:dyDescent="0.25">
      <c r="A142" s="8" t="s">
        <v>198</v>
      </c>
      <c r="B142" s="13" t="s">
        <v>3</v>
      </c>
      <c r="C142" s="13" t="s">
        <v>199</v>
      </c>
      <c r="F142" s="8" t="s">
        <v>19</v>
      </c>
      <c r="G142" s="8" t="s">
        <v>194</v>
      </c>
      <c r="H142" s="13" t="s">
        <v>200</v>
      </c>
      <c r="I142" s="8" t="s">
        <v>174</v>
      </c>
      <c r="P142" s="12">
        <v>2.3E-2</v>
      </c>
      <c r="Q142" s="8" t="s">
        <v>169</v>
      </c>
      <c r="R142" s="8" t="s">
        <v>178</v>
      </c>
    </row>
    <row r="143" spans="1:18" x14ac:dyDescent="0.25">
      <c r="A143" s="8" t="s">
        <v>198</v>
      </c>
      <c r="B143" s="13" t="s">
        <v>3</v>
      </c>
      <c r="C143" s="13" t="s">
        <v>199</v>
      </c>
      <c r="F143" s="8" t="s">
        <v>19</v>
      </c>
      <c r="G143" s="8" t="s">
        <v>191</v>
      </c>
      <c r="H143" s="13" t="s">
        <v>200</v>
      </c>
      <c r="I143" s="8" t="s">
        <v>174</v>
      </c>
      <c r="P143" s="12">
        <v>2.6600000000000002E-2</v>
      </c>
      <c r="Q143" s="8" t="s">
        <v>169</v>
      </c>
      <c r="R143" s="8" t="s">
        <v>178</v>
      </c>
    </row>
    <row r="144" spans="1:18" x14ac:dyDescent="0.25">
      <c r="A144" s="8" t="s">
        <v>198</v>
      </c>
      <c r="B144" s="13" t="s">
        <v>3</v>
      </c>
      <c r="C144" s="13" t="s">
        <v>199</v>
      </c>
      <c r="F144" s="8" t="s">
        <v>19</v>
      </c>
      <c r="G144" s="8" t="s">
        <v>195</v>
      </c>
      <c r="H144" s="13" t="s">
        <v>200</v>
      </c>
      <c r="I144" s="8" t="s">
        <v>174</v>
      </c>
      <c r="P144" s="12">
        <v>2.4899999999999999E-2</v>
      </c>
      <c r="Q144" s="8" t="s">
        <v>169</v>
      </c>
      <c r="R144" s="8" t="s">
        <v>178</v>
      </c>
    </row>
    <row r="145" spans="1:18" x14ac:dyDescent="0.25">
      <c r="A145" s="8" t="s">
        <v>198</v>
      </c>
      <c r="B145" s="13" t="s">
        <v>3</v>
      </c>
      <c r="C145" s="13" t="s">
        <v>199</v>
      </c>
      <c r="F145" s="8" t="s">
        <v>19</v>
      </c>
      <c r="G145" s="8" t="s">
        <v>189</v>
      </c>
      <c r="H145" s="13" t="s">
        <v>200</v>
      </c>
      <c r="I145" s="8" t="s">
        <v>174</v>
      </c>
      <c r="P145" s="12">
        <v>2.5100000000000001E-2</v>
      </c>
      <c r="Q145" s="8" t="s">
        <v>169</v>
      </c>
      <c r="R145" s="8" t="s">
        <v>179</v>
      </c>
    </row>
    <row r="146" spans="1:18" x14ac:dyDescent="0.25">
      <c r="A146" s="8" t="s">
        <v>198</v>
      </c>
      <c r="B146" s="13" t="s">
        <v>3</v>
      </c>
      <c r="C146" s="13" t="s">
        <v>199</v>
      </c>
      <c r="F146" s="8" t="s">
        <v>19</v>
      </c>
      <c r="G146" s="8" t="s">
        <v>189</v>
      </c>
      <c r="H146" s="13" t="s">
        <v>200</v>
      </c>
      <c r="I146" s="8" t="s">
        <v>174</v>
      </c>
      <c r="P146" s="12">
        <v>2.4E-2</v>
      </c>
      <c r="Q146" s="8" t="s">
        <v>169</v>
      </c>
      <c r="R146" s="8" t="s">
        <v>178</v>
      </c>
    </row>
    <row r="147" spans="1:18" x14ac:dyDescent="0.25">
      <c r="A147" s="8" t="s">
        <v>198</v>
      </c>
      <c r="B147" s="13" t="s">
        <v>3</v>
      </c>
      <c r="C147" s="13" t="s">
        <v>199</v>
      </c>
      <c r="F147" s="8" t="s">
        <v>19</v>
      </c>
      <c r="G147" s="8" t="s">
        <v>196</v>
      </c>
      <c r="H147" s="13" t="s">
        <v>200</v>
      </c>
      <c r="I147" s="8" t="s">
        <v>174</v>
      </c>
      <c r="P147" s="12">
        <v>2.4199999999999999E-2</v>
      </c>
      <c r="Q147" s="8" t="s">
        <v>169</v>
      </c>
      <c r="R147" s="8" t="s">
        <v>178</v>
      </c>
    </row>
    <row r="148" spans="1:18" x14ac:dyDescent="0.25">
      <c r="A148" s="8" t="s">
        <v>198</v>
      </c>
      <c r="B148" s="13" t="s">
        <v>3</v>
      </c>
      <c r="C148" s="13" t="s">
        <v>199</v>
      </c>
      <c r="F148" s="8" t="s">
        <v>19</v>
      </c>
      <c r="G148" s="8" t="s">
        <v>197</v>
      </c>
      <c r="H148" s="13" t="s">
        <v>200</v>
      </c>
      <c r="I148" s="8" t="s">
        <v>174</v>
      </c>
      <c r="P148" s="12">
        <v>2.2499999999999999E-2</v>
      </c>
      <c r="Q148" s="8" t="s">
        <v>169</v>
      </c>
      <c r="R148" s="8" t="s">
        <v>178</v>
      </c>
    </row>
    <row r="149" spans="1:18" x14ac:dyDescent="0.25">
      <c r="A149" s="8" t="s">
        <v>198</v>
      </c>
      <c r="B149" s="13" t="s">
        <v>3</v>
      </c>
      <c r="C149" s="13" t="s">
        <v>199</v>
      </c>
      <c r="F149" s="8" t="s">
        <v>19</v>
      </c>
      <c r="G149" s="8" t="s">
        <v>192</v>
      </c>
      <c r="H149" s="13" t="s">
        <v>200</v>
      </c>
      <c r="I149" s="8" t="s">
        <v>174</v>
      </c>
      <c r="P149" s="12">
        <v>2.3300000000000001E-2</v>
      </c>
      <c r="Q149" s="8" t="s">
        <v>169</v>
      </c>
      <c r="R149" s="8" t="s">
        <v>178</v>
      </c>
    </row>
    <row r="150" spans="1:18" x14ac:dyDescent="0.25">
      <c r="A150" s="8" t="s">
        <v>201</v>
      </c>
      <c r="B150" s="13" t="s">
        <v>3</v>
      </c>
      <c r="C150" s="13" t="s">
        <v>202</v>
      </c>
      <c r="D150" s="8">
        <f>37+11/60</f>
        <v>37.18333333333333</v>
      </c>
      <c r="E150" s="8">
        <f>-80-25/60</f>
        <v>-80.416666666666671</v>
      </c>
      <c r="F150" s="8" t="s">
        <v>19</v>
      </c>
      <c r="G150" s="8" t="s">
        <v>190</v>
      </c>
      <c r="H150" s="8" t="s">
        <v>102</v>
      </c>
      <c r="I150" s="8" t="s">
        <v>180</v>
      </c>
      <c r="P150" s="12">
        <v>1.8499999999999999E-2</v>
      </c>
      <c r="Q150" s="8" t="s">
        <v>169</v>
      </c>
      <c r="R150" s="8" t="s">
        <v>140</v>
      </c>
    </row>
    <row r="151" spans="1:18" x14ac:dyDescent="0.25">
      <c r="A151" s="8" t="s">
        <v>201</v>
      </c>
      <c r="B151" s="13" t="s">
        <v>3</v>
      </c>
      <c r="C151" s="13" t="s">
        <v>202</v>
      </c>
      <c r="D151" s="8">
        <f t="shared" ref="D151:D161" si="19">37+11/60</f>
        <v>37.18333333333333</v>
      </c>
      <c r="E151" s="8">
        <f t="shared" ref="E151:E161" si="20">-80-25/60</f>
        <v>-80.416666666666671</v>
      </c>
      <c r="F151" s="8" t="s">
        <v>19</v>
      </c>
      <c r="G151" s="8" t="s">
        <v>190</v>
      </c>
      <c r="H151" s="8" t="s">
        <v>102</v>
      </c>
      <c r="I151" s="8" t="s">
        <v>180</v>
      </c>
      <c r="P151" s="12">
        <v>1.72E-2</v>
      </c>
      <c r="Q151" s="8" t="s">
        <v>169</v>
      </c>
      <c r="R151" s="8" t="s">
        <v>140</v>
      </c>
    </row>
    <row r="152" spans="1:18" x14ac:dyDescent="0.25">
      <c r="A152" s="8" t="s">
        <v>201</v>
      </c>
      <c r="B152" s="13" t="s">
        <v>3</v>
      </c>
      <c r="C152" s="13" t="s">
        <v>202</v>
      </c>
      <c r="D152" s="8">
        <f t="shared" si="19"/>
        <v>37.18333333333333</v>
      </c>
      <c r="E152" s="8">
        <f t="shared" si="20"/>
        <v>-80.416666666666671</v>
      </c>
      <c r="F152" s="8" t="s">
        <v>19</v>
      </c>
      <c r="G152" s="8" t="s">
        <v>190</v>
      </c>
      <c r="H152" s="8" t="s">
        <v>102</v>
      </c>
      <c r="I152" s="8" t="s">
        <v>180</v>
      </c>
      <c r="P152" s="12">
        <v>1.9199999999999998E-2</v>
      </c>
      <c r="Q152" s="8" t="s">
        <v>169</v>
      </c>
      <c r="R152" s="8" t="s">
        <v>140</v>
      </c>
    </row>
    <row r="153" spans="1:18" x14ac:dyDescent="0.25">
      <c r="A153" s="8" t="s">
        <v>201</v>
      </c>
      <c r="B153" s="13" t="s">
        <v>3</v>
      </c>
      <c r="C153" s="13" t="s">
        <v>202</v>
      </c>
      <c r="D153" s="8">
        <f t="shared" si="19"/>
        <v>37.18333333333333</v>
      </c>
      <c r="E153" s="8">
        <f t="shared" si="20"/>
        <v>-80.416666666666671</v>
      </c>
      <c r="F153" s="8" t="s">
        <v>19</v>
      </c>
      <c r="G153" s="8" t="s">
        <v>190</v>
      </c>
      <c r="H153" s="8" t="s">
        <v>102</v>
      </c>
      <c r="I153" s="8" t="s">
        <v>180</v>
      </c>
      <c r="P153" s="12">
        <v>1.9199999999999998E-2</v>
      </c>
      <c r="Q153" s="8" t="s">
        <v>169</v>
      </c>
      <c r="R153" s="8" t="s">
        <v>140</v>
      </c>
    </row>
    <row r="154" spans="1:18" x14ac:dyDescent="0.25">
      <c r="A154" s="8" t="s">
        <v>201</v>
      </c>
      <c r="B154" s="13" t="s">
        <v>3</v>
      </c>
      <c r="C154" s="13" t="s">
        <v>202</v>
      </c>
      <c r="D154" s="8">
        <f t="shared" si="19"/>
        <v>37.18333333333333</v>
      </c>
      <c r="E154" s="8">
        <f t="shared" si="20"/>
        <v>-80.416666666666671</v>
      </c>
      <c r="F154" s="8" t="s">
        <v>19</v>
      </c>
      <c r="G154" s="8" t="s">
        <v>190</v>
      </c>
      <c r="H154" s="8" t="s">
        <v>102</v>
      </c>
      <c r="I154" s="8" t="s">
        <v>180</v>
      </c>
      <c r="P154" s="12">
        <v>2.2699999999999998E-2</v>
      </c>
      <c r="Q154" s="8" t="s">
        <v>169</v>
      </c>
      <c r="R154" s="8" t="s">
        <v>140</v>
      </c>
    </row>
    <row r="155" spans="1:18" x14ac:dyDescent="0.25">
      <c r="A155" s="8" t="s">
        <v>201</v>
      </c>
      <c r="B155" s="13" t="s">
        <v>3</v>
      </c>
      <c r="C155" s="13" t="s">
        <v>202</v>
      </c>
      <c r="D155" s="8">
        <f t="shared" si="19"/>
        <v>37.18333333333333</v>
      </c>
      <c r="E155" s="8">
        <f t="shared" si="20"/>
        <v>-80.416666666666671</v>
      </c>
      <c r="F155" s="8" t="s">
        <v>19</v>
      </c>
      <c r="G155" s="8" t="s">
        <v>190</v>
      </c>
      <c r="H155" s="8" t="s">
        <v>102</v>
      </c>
      <c r="I155" s="8" t="s">
        <v>181</v>
      </c>
      <c r="P155" s="12">
        <v>1.8200000000000001E-2</v>
      </c>
      <c r="Q155" s="8" t="s">
        <v>169</v>
      </c>
      <c r="R155" s="8" t="s">
        <v>140</v>
      </c>
    </row>
    <row r="156" spans="1:18" x14ac:dyDescent="0.25">
      <c r="A156" s="8" t="s">
        <v>201</v>
      </c>
      <c r="B156" s="13" t="s">
        <v>3</v>
      </c>
      <c r="C156" s="13" t="s">
        <v>202</v>
      </c>
      <c r="D156" s="8">
        <f t="shared" si="19"/>
        <v>37.18333333333333</v>
      </c>
      <c r="E156" s="8">
        <f t="shared" si="20"/>
        <v>-80.416666666666671</v>
      </c>
      <c r="F156" s="8" t="s">
        <v>19</v>
      </c>
      <c r="G156" s="8" t="s">
        <v>190</v>
      </c>
      <c r="H156" s="8" t="s">
        <v>102</v>
      </c>
      <c r="I156" s="8" t="s">
        <v>181</v>
      </c>
      <c r="P156" s="12">
        <v>0.02</v>
      </c>
      <c r="Q156" s="8" t="s">
        <v>169</v>
      </c>
      <c r="R156" s="8" t="s">
        <v>140</v>
      </c>
    </row>
    <row r="157" spans="1:18" x14ac:dyDescent="0.25">
      <c r="A157" s="8" t="s">
        <v>201</v>
      </c>
      <c r="B157" s="13" t="s">
        <v>3</v>
      </c>
      <c r="C157" s="13" t="s">
        <v>202</v>
      </c>
      <c r="D157" s="8">
        <f t="shared" si="19"/>
        <v>37.18333333333333</v>
      </c>
      <c r="E157" s="8">
        <f t="shared" si="20"/>
        <v>-80.416666666666671</v>
      </c>
      <c r="F157" s="8" t="s">
        <v>19</v>
      </c>
      <c r="G157" s="8" t="s">
        <v>190</v>
      </c>
      <c r="H157" s="8" t="s">
        <v>102</v>
      </c>
      <c r="I157" s="8" t="s">
        <v>181</v>
      </c>
      <c r="P157" s="12">
        <v>2.1700000000000001E-2</v>
      </c>
      <c r="Q157" s="8" t="s">
        <v>169</v>
      </c>
      <c r="R157" s="8" t="s">
        <v>140</v>
      </c>
    </row>
    <row r="158" spans="1:18" x14ac:dyDescent="0.25">
      <c r="A158" s="8" t="s">
        <v>201</v>
      </c>
      <c r="B158" s="13" t="s">
        <v>3</v>
      </c>
      <c r="C158" s="13" t="s">
        <v>202</v>
      </c>
      <c r="D158" s="8">
        <f t="shared" si="19"/>
        <v>37.18333333333333</v>
      </c>
      <c r="E158" s="8">
        <f t="shared" si="20"/>
        <v>-80.416666666666671</v>
      </c>
      <c r="F158" s="8" t="s">
        <v>19</v>
      </c>
      <c r="G158" s="8" t="s">
        <v>190</v>
      </c>
      <c r="H158" s="8" t="s">
        <v>102</v>
      </c>
      <c r="I158" s="8" t="s">
        <v>181</v>
      </c>
      <c r="P158" s="12">
        <v>1.9600000000000003E-2</v>
      </c>
      <c r="Q158" s="8" t="s">
        <v>169</v>
      </c>
      <c r="R158" s="8" t="s">
        <v>140</v>
      </c>
    </row>
    <row r="159" spans="1:18" x14ac:dyDescent="0.25">
      <c r="A159" s="8" t="s">
        <v>201</v>
      </c>
      <c r="B159" s="13" t="s">
        <v>3</v>
      </c>
      <c r="C159" s="13" t="s">
        <v>202</v>
      </c>
      <c r="D159" s="8">
        <f t="shared" si="19"/>
        <v>37.18333333333333</v>
      </c>
      <c r="E159" s="8">
        <f t="shared" si="20"/>
        <v>-80.416666666666671</v>
      </c>
      <c r="F159" s="8" t="s">
        <v>19</v>
      </c>
      <c r="G159" s="8" t="s">
        <v>190</v>
      </c>
      <c r="H159" s="8" t="s">
        <v>102</v>
      </c>
      <c r="I159" s="8" t="s">
        <v>182</v>
      </c>
      <c r="P159" s="12">
        <v>2.1700000000000001E-2</v>
      </c>
      <c r="Q159" s="8" t="s">
        <v>169</v>
      </c>
      <c r="R159" s="8" t="s">
        <v>140</v>
      </c>
    </row>
    <row r="160" spans="1:18" x14ac:dyDescent="0.25">
      <c r="A160" s="8" t="s">
        <v>201</v>
      </c>
      <c r="B160" s="13" t="s">
        <v>3</v>
      </c>
      <c r="C160" s="13" t="s">
        <v>202</v>
      </c>
      <c r="D160" s="8">
        <f t="shared" si="19"/>
        <v>37.18333333333333</v>
      </c>
      <c r="E160" s="8">
        <f t="shared" si="20"/>
        <v>-80.416666666666671</v>
      </c>
      <c r="F160" s="8" t="s">
        <v>19</v>
      </c>
      <c r="G160" s="8" t="s">
        <v>190</v>
      </c>
      <c r="H160" s="8" t="s">
        <v>102</v>
      </c>
      <c r="I160" s="8" t="s">
        <v>182</v>
      </c>
      <c r="P160" s="12">
        <v>2.1299999999999999E-2</v>
      </c>
      <c r="Q160" s="8" t="s">
        <v>169</v>
      </c>
      <c r="R160" s="8" t="s">
        <v>140</v>
      </c>
    </row>
    <row r="161" spans="1:18" x14ac:dyDescent="0.25">
      <c r="A161" s="8" t="s">
        <v>201</v>
      </c>
      <c r="B161" s="13" t="s">
        <v>3</v>
      </c>
      <c r="C161" s="13" t="s">
        <v>202</v>
      </c>
      <c r="D161" s="8">
        <f t="shared" si="19"/>
        <v>37.18333333333333</v>
      </c>
      <c r="E161" s="8">
        <f t="shared" si="20"/>
        <v>-80.416666666666671</v>
      </c>
      <c r="F161" s="8" t="s">
        <v>19</v>
      </c>
      <c r="G161" s="8" t="s">
        <v>190</v>
      </c>
      <c r="H161" s="8" t="s">
        <v>102</v>
      </c>
      <c r="I161" s="8" t="s">
        <v>182</v>
      </c>
      <c r="P161" s="12">
        <v>2.3300000000000001E-2</v>
      </c>
      <c r="Q161" s="8" t="s">
        <v>169</v>
      </c>
      <c r="R161" s="8" t="s">
        <v>140</v>
      </c>
    </row>
    <row r="162" spans="1:18" x14ac:dyDescent="0.25">
      <c r="A162" s="8" t="s">
        <v>203</v>
      </c>
      <c r="B162" s="13" t="s">
        <v>10</v>
      </c>
      <c r="C162" s="13" t="s">
        <v>48</v>
      </c>
      <c r="D162" s="13">
        <f>59+49/60</f>
        <v>59.81666666666667</v>
      </c>
      <c r="E162" s="13">
        <f>17+40/60</f>
        <v>17.666666666666668</v>
      </c>
      <c r="F162" s="13" t="s">
        <v>16</v>
      </c>
      <c r="G162" s="13" t="s">
        <v>183</v>
      </c>
      <c r="H162" s="13" t="s">
        <v>204</v>
      </c>
      <c r="I162" s="8">
        <v>2006</v>
      </c>
      <c r="P162" s="12">
        <v>0.01</v>
      </c>
      <c r="Q162" s="8" t="s">
        <v>169</v>
      </c>
      <c r="R162" s="8" t="s">
        <v>184</v>
      </c>
    </row>
    <row r="163" spans="1:18" x14ac:dyDescent="0.25">
      <c r="A163" s="8" t="s">
        <v>203</v>
      </c>
      <c r="B163" s="13" t="s">
        <v>10</v>
      </c>
      <c r="C163" s="13" t="s">
        <v>48</v>
      </c>
      <c r="D163" s="13">
        <f t="shared" ref="D163:D212" si="21">59+49/60</f>
        <v>59.81666666666667</v>
      </c>
      <c r="E163" s="13">
        <f t="shared" ref="E163:E212" si="22">17+40/60</f>
        <v>17.666666666666668</v>
      </c>
      <c r="F163" s="13" t="s">
        <v>16</v>
      </c>
      <c r="G163" s="13" t="s">
        <v>183</v>
      </c>
      <c r="H163" s="13" t="s">
        <v>204</v>
      </c>
      <c r="I163" s="8">
        <v>2006</v>
      </c>
      <c r="P163" s="12">
        <v>1.0800000000000001E-2</v>
      </c>
      <c r="Q163" s="8" t="s">
        <v>169</v>
      </c>
      <c r="R163" s="8" t="s">
        <v>184</v>
      </c>
    </row>
    <row r="164" spans="1:18" x14ac:dyDescent="0.25">
      <c r="A164" s="8" t="s">
        <v>203</v>
      </c>
      <c r="B164" s="13" t="s">
        <v>10</v>
      </c>
      <c r="C164" s="13" t="s">
        <v>48</v>
      </c>
      <c r="D164" s="13">
        <f t="shared" si="21"/>
        <v>59.81666666666667</v>
      </c>
      <c r="E164" s="13">
        <f t="shared" si="22"/>
        <v>17.666666666666668</v>
      </c>
      <c r="F164" s="13" t="s">
        <v>16</v>
      </c>
      <c r="G164" s="13" t="s">
        <v>183</v>
      </c>
      <c r="H164" s="13" t="s">
        <v>204</v>
      </c>
      <c r="I164" s="8">
        <v>2006</v>
      </c>
      <c r="P164" s="12">
        <v>1.0800000000000001E-2</v>
      </c>
      <c r="Q164" s="8" t="s">
        <v>169</v>
      </c>
      <c r="R164" s="8" t="s">
        <v>184</v>
      </c>
    </row>
    <row r="165" spans="1:18" x14ac:dyDescent="0.25">
      <c r="A165" s="8" t="s">
        <v>203</v>
      </c>
      <c r="B165" s="13" t="s">
        <v>10</v>
      </c>
      <c r="C165" s="13" t="s">
        <v>48</v>
      </c>
      <c r="D165" s="13">
        <f t="shared" si="21"/>
        <v>59.81666666666667</v>
      </c>
      <c r="E165" s="13">
        <f t="shared" si="22"/>
        <v>17.666666666666668</v>
      </c>
      <c r="F165" s="13" t="s">
        <v>16</v>
      </c>
      <c r="G165" s="13" t="s">
        <v>183</v>
      </c>
      <c r="H165" s="13" t="s">
        <v>204</v>
      </c>
      <c r="I165" s="8">
        <v>2006</v>
      </c>
      <c r="P165" s="12">
        <v>1.1699999999999999E-2</v>
      </c>
      <c r="Q165" s="8" t="s">
        <v>169</v>
      </c>
      <c r="R165" s="8" t="s">
        <v>184</v>
      </c>
    </row>
    <row r="166" spans="1:18" x14ac:dyDescent="0.25">
      <c r="A166" s="8" t="s">
        <v>203</v>
      </c>
      <c r="B166" s="13" t="s">
        <v>10</v>
      </c>
      <c r="C166" s="13" t="s">
        <v>48</v>
      </c>
      <c r="D166" s="13">
        <f t="shared" si="21"/>
        <v>59.81666666666667</v>
      </c>
      <c r="E166" s="13">
        <f t="shared" si="22"/>
        <v>17.666666666666668</v>
      </c>
      <c r="F166" s="13" t="s">
        <v>16</v>
      </c>
      <c r="G166" s="13" t="s">
        <v>183</v>
      </c>
      <c r="H166" s="13" t="s">
        <v>204</v>
      </c>
      <c r="I166" s="8">
        <v>2006</v>
      </c>
      <c r="P166" s="12">
        <v>1.1800000000000001E-2</v>
      </c>
      <c r="Q166" s="8" t="s">
        <v>169</v>
      </c>
      <c r="R166" s="8" t="s">
        <v>184</v>
      </c>
    </row>
    <row r="167" spans="1:18" x14ac:dyDescent="0.25">
      <c r="A167" s="8" t="s">
        <v>203</v>
      </c>
      <c r="B167" s="13" t="s">
        <v>10</v>
      </c>
      <c r="C167" s="13" t="s">
        <v>48</v>
      </c>
      <c r="D167" s="13">
        <f t="shared" si="21"/>
        <v>59.81666666666667</v>
      </c>
      <c r="E167" s="13">
        <f t="shared" si="22"/>
        <v>17.666666666666668</v>
      </c>
      <c r="F167" s="13" t="s">
        <v>16</v>
      </c>
      <c r="G167" s="13" t="s">
        <v>183</v>
      </c>
      <c r="H167" s="13" t="s">
        <v>204</v>
      </c>
      <c r="I167" s="8">
        <v>2006</v>
      </c>
      <c r="P167" s="12">
        <v>1.1599999999999999E-2</v>
      </c>
      <c r="Q167" s="8" t="s">
        <v>169</v>
      </c>
      <c r="R167" s="8" t="s">
        <v>184</v>
      </c>
    </row>
    <row r="168" spans="1:18" x14ac:dyDescent="0.25">
      <c r="A168" s="8" t="s">
        <v>203</v>
      </c>
      <c r="B168" s="13" t="s">
        <v>10</v>
      </c>
      <c r="C168" s="13" t="s">
        <v>48</v>
      </c>
      <c r="D168" s="13">
        <f t="shared" si="21"/>
        <v>59.81666666666667</v>
      </c>
      <c r="E168" s="13">
        <f t="shared" si="22"/>
        <v>17.666666666666668</v>
      </c>
      <c r="F168" s="13" t="s">
        <v>16</v>
      </c>
      <c r="G168" s="13" t="s">
        <v>183</v>
      </c>
      <c r="H168" s="13" t="s">
        <v>204</v>
      </c>
      <c r="I168" s="8">
        <v>2006</v>
      </c>
      <c r="P168" s="12">
        <v>1.11E-2</v>
      </c>
      <c r="Q168" s="8" t="s">
        <v>169</v>
      </c>
      <c r="R168" s="8" t="s">
        <v>184</v>
      </c>
    </row>
    <row r="169" spans="1:18" x14ac:dyDescent="0.25">
      <c r="A169" s="8" t="s">
        <v>203</v>
      </c>
      <c r="B169" s="13" t="s">
        <v>10</v>
      </c>
      <c r="C169" s="13" t="s">
        <v>48</v>
      </c>
      <c r="D169" s="13">
        <f t="shared" si="21"/>
        <v>59.81666666666667</v>
      </c>
      <c r="E169" s="13">
        <f t="shared" si="22"/>
        <v>17.666666666666668</v>
      </c>
      <c r="F169" s="13" t="s">
        <v>16</v>
      </c>
      <c r="G169" s="13" t="s">
        <v>183</v>
      </c>
      <c r="H169" s="13" t="s">
        <v>204</v>
      </c>
      <c r="I169" s="8">
        <v>2006</v>
      </c>
      <c r="P169" s="12">
        <v>1.0800000000000001E-2</v>
      </c>
      <c r="Q169" s="8" t="s">
        <v>169</v>
      </c>
      <c r="R169" s="8" t="s">
        <v>184</v>
      </c>
    </row>
    <row r="170" spans="1:18" x14ac:dyDescent="0.25">
      <c r="A170" s="8" t="s">
        <v>203</v>
      </c>
      <c r="B170" s="13" t="s">
        <v>10</v>
      </c>
      <c r="C170" s="13" t="s">
        <v>48</v>
      </c>
      <c r="D170" s="13">
        <f t="shared" si="21"/>
        <v>59.81666666666667</v>
      </c>
      <c r="E170" s="13">
        <f t="shared" si="22"/>
        <v>17.666666666666668</v>
      </c>
      <c r="F170" s="13" t="s">
        <v>16</v>
      </c>
      <c r="G170" s="13" t="s">
        <v>183</v>
      </c>
      <c r="H170" s="13" t="s">
        <v>204</v>
      </c>
      <c r="I170" s="8">
        <v>2006</v>
      </c>
      <c r="P170" s="12">
        <v>1.01E-2</v>
      </c>
      <c r="Q170" s="8" t="s">
        <v>169</v>
      </c>
      <c r="R170" s="8" t="s">
        <v>184</v>
      </c>
    </row>
    <row r="171" spans="1:18" x14ac:dyDescent="0.25">
      <c r="A171" s="8" t="s">
        <v>203</v>
      </c>
      <c r="B171" s="13" t="s">
        <v>10</v>
      </c>
      <c r="C171" s="13" t="s">
        <v>48</v>
      </c>
      <c r="D171" s="13">
        <f t="shared" si="21"/>
        <v>59.81666666666667</v>
      </c>
      <c r="E171" s="13">
        <f t="shared" si="22"/>
        <v>17.666666666666668</v>
      </c>
      <c r="F171" s="13" t="s">
        <v>16</v>
      </c>
      <c r="G171" s="13" t="s">
        <v>183</v>
      </c>
      <c r="H171" s="13" t="s">
        <v>204</v>
      </c>
      <c r="I171" s="8">
        <v>2006</v>
      </c>
      <c r="P171" s="12">
        <v>1.04E-2</v>
      </c>
      <c r="Q171" s="8" t="s">
        <v>169</v>
      </c>
      <c r="R171" s="8" t="s">
        <v>184</v>
      </c>
    </row>
    <row r="172" spans="1:18" x14ac:dyDescent="0.25">
      <c r="A172" s="8" t="s">
        <v>203</v>
      </c>
      <c r="B172" s="13" t="s">
        <v>10</v>
      </c>
      <c r="C172" s="13" t="s">
        <v>48</v>
      </c>
      <c r="D172" s="13">
        <f t="shared" si="21"/>
        <v>59.81666666666667</v>
      </c>
      <c r="E172" s="13">
        <f t="shared" si="22"/>
        <v>17.666666666666668</v>
      </c>
      <c r="F172" s="13" t="s">
        <v>16</v>
      </c>
      <c r="G172" s="13" t="s">
        <v>183</v>
      </c>
      <c r="H172" s="13" t="s">
        <v>204</v>
      </c>
      <c r="I172" s="8">
        <v>2006</v>
      </c>
      <c r="P172" s="12">
        <v>1.0800000000000001E-2</v>
      </c>
      <c r="Q172" s="8" t="s">
        <v>169</v>
      </c>
      <c r="R172" s="8" t="s">
        <v>184</v>
      </c>
    </row>
    <row r="173" spans="1:18" x14ac:dyDescent="0.25">
      <c r="A173" s="8" t="s">
        <v>203</v>
      </c>
      <c r="B173" s="13" t="s">
        <v>10</v>
      </c>
      <c r="C173" s="13" t="s">
        <v>48</v>
      </c>
      <c r="D173" s="13">
        <f t="shared" si="21"/>
        <v>59.81666666666667</v>
      </c>
      <c r="E173" s="13">
        <f t="shared" si="22"/>
        <v>17.666666666666668</v>
      </c>
      <c r="F173" s="13" t="s">
        <v>16</v>
      </c>
      <c r="G173" s="13" t="s">
        <v>183</v>
      </c>
      <c r="H173" s="13" t="s">
        <v>204</v>
      </c>
      <c r="I173" s="8">
        <v>2006</v>
      </c>
      <c r="P173" s="12">
        <v>1.0800000000000001E-2</v>
      </c>
      <c r="Q173" s="8" t="s">
        <v>169</v>
      </c>
      <c r="R173" s="8" t="s">
        <v>184</v>
      </c>
    </row>
    <row r="174" spans="1:18" x14ac:dyDescent="0.25">
      <c r="A174" s="8" t="s">
        <v>203</v>
      </c>
      <c r="B174" s="13" t="s">
        <v>10</v>
      </c>
      <c r="C174" s="13" t="s">
        <v>48</v>
      </c>
      <c r="D174" s="13">
        <f t="shared" si="21"/>
        <v>59.81666666666667</v>
      </c>
      <c r="E174" s="13">
        <f t="shared" si="22"/>
        <v>17.666666666666668</v>
      </c>
      <c r="F174" s="13" t="s">
        <v>16</v>
      </c>
      <c r="G174" s="13" t="s">
        <v>183</v>
      </c>
      <c r="H174" s="13" t="s">
        <v>204</v>
      </c>
      <c r="I174" s="8">
        <v>2006</v>
      </c>
      <c r="P174" s="12">
        <v>1.06E-2</v>
      </c>
      <c r="Q174" s="8" t="s">
        <v>169</v>
      </c>
      <c r="R174" s="8" t="s">
        <v>184</v>
      </c>
    </row>
    <row r="175" spans="1:18" x14ac:dyDescent="0.25">
      <c r="A175" s="8" t="s">
        <v>203</v>
      </c>
      <c r="B175" s="13" t="s">
        <v>10</v>
      </c>
      <c r="C175" s="13" t="s">
        <v>48</v>
      </c>
      <c r="D175" s="13">
        <f t="shared" si="21"/>
        <v>59.81666666666667</v>
      </c>
      <c r="E175" s="13">
        <f t="shared" si="22"/>
        <v>17.666666666666668</v>
      </c>
      <c r="F175" s="13" t="s">
        <v>16</v>
      </c>
      <c r="G175" s="13" t="s">
        <v>183</v>
      </c>
      <c r="H175" s="13" t="s">
        <v>204</v>
      </c>
      <c r="I175" s="8">
        <v>2006</v>
      </c>
      <c r="P175" s="12">
        <v>1.0199999999999999E-2</v>
      </c>
      <c r="Q175" s="8" t="s">
        <v>169</v>
      </c>
      <c r="R175" s="8" t="s">
        <v>184</v>
      </c>
    </row>
    <row r="176" spans="1:18" x14ac:dyDescent="0.25">
      <c r="A176" s="8" t="s">
        <v>203</v>
      </c>
      <c r="B176" s="13" t="s">
        <v>10</v>
      </c>
      <c r="C176" s="13" t="s">
        <v>48</v>
      </c>
      <c r="D176" s="13">
        <f t="shared" si="21"/>
        <v>59.81666666666667</v>
      </c>
      <c r="E176" s="13">
        <f t="shared" si="22"/>
        <v>17.666666666666668</v>
      </c>
      <c r="F176" s="13" t="s">
        <v>16</v>
      </c>
      <c r="G176" s="13" t="s">
        <v>183</v>
      </c>
      <c r="H176" s="13" t="s">
        <v>204</v>
      </c>
      <c r="I176" s="8">
        <v>2006</v>
      </c>
      <c r="P176" s="12">
        <v>1.06E-2</v>
      </c>
      <c r="Q176" s="8" t="s">
        <v>169</v>
      </c>
      <c r="R176" s="8" t="s">
        <v>184</v>
      </c>
    </row>
    <row r="177" spans="1:18" x14ac:dyDescent="0.25">
      <c r="A177" s="8" t="s">
        <v>203</v>
      </c>
      <c r="B177" s="13" t="s">
        <v>10</v>
      </c>
      <c r="C177" s="13" t="s">
        <v>48</v>
      </c>
      <c r="D177" s="13">
        <f t="shared" si="21"/>
        <v>59.81666666666667</v>
      </c>
      <c r="E177" s="13">
        <f t="shared" si="22"/>
        <v>17.666666666666668</v>
      </c>
      <c r="F177" s="13" t="s">
        <v>16</v>
      </c>
      <c r="G177" s="13" t="s">
        <v>183</v>
      </c>
      <c r="H177" s="13" t="s">
        <v>204</v>
      </c>
      <c r="I177" s="8">
        <v>2006</v>
      </c>
      <c r="P177" s="12">
        <v>1.15E-2</v>
      </c>
      <c r="Q177" s="8" t="s">
        <v>169</v>
      </c>
      <c r="R177" s="8" t="s">
        <v>184</v>
      </c>
    </row>
    <row r="178" spans="1:18" x14ac:dyDescent="0.25">
      <c r="A178" s="8" t="s">
        <v>203</v>
      </c>
      <c r="B178" s="13" t="s">
        <v>10</v>
      </c>
      <c r="C178" s="13" t="s">
        <v>48</v>
      </c>
      <c r="D178" s="13">
        <f t="shared" si="21"/>
        <v>59.81666666666667</v>
      </c>
      <c r="E178" s="13">
        <f t="shared" si="22"/>
        <v>17.666666666666668</v>
      </c>
      <c r="F178" s="13" t="s">
        <v>16</v>
      </c>
      <c r="G178" s="13" t="s">
        <v>183</v>
      </c>
      <c r="H178" s="13" t="s">
        <v>204</v>
      </c>
      <c r="I178" s="8">
        <v>2006</v>
      </c>
      <c r="P178" s="12">
        <v>1.24E-2</v>
      </c>
      <c r="Q178" s="8" t="s">
        <v>169</v>
      </c>
      <c r="R178" s="8" t="s">
        <v>184</v>
      </c>
    </row>
    <row r="179" spans="1:18" x14ac:dyDescent="0.25">
      <c r="A179" s="8" t="s">
        <v>203</v>
      </c>
      <c r="B179" s="13" t="s">
        <v>10</v>
      </c>
      <c r="C179" s="13" t="s">
        <v>48</v>
      </c>
      <c r="D179" s="13">
        <f t="shared" si="21"/>
        <v>59.81666666666667</v>
      </c>
      <c r="E179" s="13">
        <f t="shared" si="22"/>
        <v>17.666666666666668</v>
      </c>
      <c r="F179" s="13" t="s">
        <v>16</v>
      </c>
      <c r="G179" s="13" t="s">
        <v>183</v>
      </c>
      <c r="H179" s="13" t="s">
        <v>204</v>
      </c>
      <c r="I179" s="8">
        <v>2006</v>
      </c>
      <c r="P179" s="12">
        <v>1.24E-2</v>
      </c>
      <c r="Q179" s="8" t="s">
        <v>169</v>
      </c>
      <c r="R179" s="8" t="s">
        <v>184</v>
      </c>
    </row>
    <row r="180" spans="1:18" x14ac:dyDescent="0.25">
      <c r="A180" s="8" t="s">
        <v>203</v>
      </c>
      <c r="B180" s="13" t="s">
        <v>10</v>
      </c>
      <c r="C180" s="13" t="s">
        <v>48</v>
      </c>
      <c r="D180" s="13">
        <f t="shared" si="21"/>
        <v>59.81666666666667</v>
      </c>
      <c r="E180" s="13">
        <f t="shared" si="22"/>
        <v>17.666666666666668</v>
      </c>
      <c r="F180" s="13" t="s">
        <v>16</v>
      </c>
      <c r="G180" s="13" t="s">
        <v>183</v>
      </c>
      <c r="H180" s="13" t="s">
        <v>204</v>
      </c>
      <c r="I180" s="8">
        <v>2006</v>
      </c>
      <c r="P180" s="12">
        <v>1.3300000000000001E-2</v>
      </c>
      <c r="Q180" s="8" t="s">
        <v>169</v>
      </c>
      <c r="R180" s="8" t="s">
        <v>184</v>
      </c>
    </row>
    <row r="181" spans="1:18" x14ac:dyDescent="0.25">
      <c r="A181" s="8" t="s">
        <v>203</v>
      </c>
      <c r="B181" s="13" t="s">
        <v>10</v>
      </c>
      <c r="C181" s="13" t="s">
        <v>48</v>
      </c>
      <c r="D181" s="13">
        <f t="shared" si="21"/>
        <v>59.81666666666667</v>
      </c>
      <c r="E181" s="13">
        <f t="shared" si="22"/>
        <v>17.666666666666668</v>
      </c>
      <c r="F181" s="13" t="s">
        <v>16</v>
      </c>
      <c r="G181" s="13" t="s">
        <v>183</v>
      </c>
      <c r="H181" s="13" t="s">
        <v>204</v>
      </c>
      <c r="I181" s="8">
        <v>2006</v>
      </c>
      <c r="P181" s="12">
        <v>1.47E-2</v>
      </c>
      <c r="Q181" s="8" t="s">
        <v>169</v>
      </c>
      <c r="R181" s="8" t="s">
        <v>184</v>
      </c>
    </row>
    <row r="182" spans="1:18" x14ac:dyDescent="0.25">
      <c r="A182" s="8" t="s">
        <v>203</v>
      </c>
      <c r="B182" s="13" t="s">
        <v>10</v>
      </c>
      <c r="C182" s="13" t="s">
        <v>48</v>
      </c>
      <c r="D182" s="13">
        <f t="shared" si="21"/>
        <v>59.81666666666667</v>
      </c>
      <c r="E182" s="13">
        <f t="shared" si="22"/>
        <v>17.666666666666668</v>
      </c>
      <c r="F182" s="13" t="s">
        <v>16</v>
      </c>
      <c r="G182" s="13" t="s">
        <v>183</v>
      </c>
      <c r="H182" s="13" t="s">
        <v>204</v>
      </c>
      <c r="I182" s="8">
        <v>2006</v>
      </c>
      <c r="P182" s="12">
        <v>1.35E-2</v>
      </c>
      <c r="Q182" s="8" t="s">
        <v>169</v>
      </c>
      <c r="R182" s="8" t="s">
        <v>184</v>
      </c>
    </row>
    <row r="183" spans="1:18" x14ac:dyDescent="0.25">
      <c r="A183" s="8" t="s">
        <v>203</v>
      </c>
      <c r="B183" s="13" t="s">
        <v>10</v>
      </c>
      <c r="C183" s="13" t="s">
        <v>48</v>
      </c>
      <c r="D183" s="13">
        <f t="shared" si="21"/>
        <v>59.81666666666667</v>
      </c>
      <c r="E183" s="13">
        <f t="shared" si="22"/>
        <v>17.666666666666668</v>
      </c>
      <c r="F183" s="13" t="s">
        <v>16</v>
      </c>
      <c r="G183" s="13" t="s">
        <v>183</v>
      </c>
      <c r="H183" s="13" t="s">
        <v>204</v>
      </c>
      <c r="I183" s="8">
        <v>2006</v>
      </c>
      <c r="P183" s="12">
        <v>1.32E-2</v>
      </c>
      <c r="Q183" s="8" t="s">
        <v>169</v>
      </c>
      <c r="R183" s="8" t="s">
        <v>184</v>
      </c>
    </row>
    <row r="184" spans="1:18" x14ac:dyDescent="0.25">
      <c r="A184" s="8" t="s">
        <v>203</v>
      </c>
      <c r="B184" s="13" t="s">
        <v>10</v>
      </c>
      <c r="C184" s="13" t="s">
        <v>48</v>
      </c>
      <c r="D184" s="13">
        <f t="shared" si="21"/>
        <v>59.81666666666667</v>
      </c>
      <c r="E184" s="13">
        <f t="shared" si="22"/>
        <v>17.666666666666668</v>
      </c>
      <c r="F184" s="13" t="s">
        <v>16</v>
      </c>
      <c r="G184" s="13" t="s">
        <v>183</v>
      </c>
      <c r="H184" s="13" t="s">
        <v>204</v>
      </c>
      <c r="I184" s="8">
        <v>2006</v>
      </c>
      <c r="P184" s="12">
        <v>1.3099999999999999E-2</v>
      </c>
      <c r="Q184" s="8" t="s">
        <v>169</v>
      </c>
      <c r="R184" s="8" t="s">
        <v>184</v>
      </c>
    </row>
    <row r="185" spans="1:18" x14ac:dyDescent="0.25">
      <c r="A185" s="8" t="s">
        <v>203</v>
      </c>
      <c r="B185" s="13" t="s">
        <v>10</v>
      </c>
      <c r="C185" s="13" t="s">
        <v>48</v>
      </c>
      <c r="D185" s="13">
        <f t="shared" si="21"/>
        <v>59.81666666666667</v>
      </c>
      <c r="E185" s="13">
        <f t="shared" si="22"/>
        <v>17.666666666666668</v>
      </c>
      <c r="F185" s="13" t="s">
        <v>16</v>
      </c>
      <c r="G185" s="13" t="s">
        <v>183</v>
      </c>
      <c r="H185" s="13" t="s">
        <v>204</v>
      </c>
      <c r="I185" s="8">
        <v>2006</v>
      </c>
      <c r="P185" s="12">
        <v>1.2999999999999999E-2</v>
      </c>
      <c r="Q185" s="8" t="s">
        <v>169</v>
      </c>
      <c r="R185" s="8" t="s">
        <v>184</v>
      </c>
    </row>
    <row r="186" spans="1:18" x14ac:dyDescent="0.25">
      <c r="A186" s="8" t="s">
        <v>203</v>
      </c>
      <c r="B186" s="13" t="s">
        <v>10</v>
      </c>
      <c r="C186" s="13" t="s">
        <v>48</v>
      </c>
      <c r="D186" s="13">
        <f t="shared" si="21"/>
        <v>59.81666666666667</v>
      </c>
      <c r="E186" s="13">
        <f t="shared" si="22"/>
        <v>17.666666666666668</v>
      </c>
      <c r="F186" s="13" t="s">
        <v>16</v>
      </c>
      <c r="G186" s="13" t="s">
        <v>183</v>
      </c>
      <c r="H186" s="13" t="s">
        <v>204</v>
      </c>
      <c r="I186" s="8">
        <v>2006</v>
      </c>
      <c r="P186" s="12">
        <v>1.46E-2</v>
      </c>
      <c r="Q186" s="8" t="s">
        <v>169</v>
      </c>
      <c r="R186" s="8" t="s">
        <v>184</v>
      </c>
    </row>
    <row r="187" spans="1:18" x14ac:dyDescent="0.25">
      <c r="A187" s="8" t="s">
        <v>203</v>
      </c>
      <c r="B187" s="13" t="s">
        <v>10</v>
      </c>
      <c r="C187" s="13" t="s">
        <v>48</v>
      </c>
      <c r="D187" s="13">
        <f t="shared" si="21"/>
        <v>59.81666666666667</v>
      </c>
      <c r="E187" s="13">
        <f t="shared" si="22"/>
        <v>17.666666666666668</v>
      </c>
      <c r="F187" s="13" t="s">
        <v>16</v>
      </c>
      <c r="G187" s="13" t="s">
        <v>183</v>
      </c>
      <c r="H187" s="13" t="s">
        <v>204</v>
      </c>
      <c r="I187" s="8">
        <v>2006</v>
      </c>
      <c r="P187" s="12">
        <v>1.49E-2</v>
      </c>
      <c r="Q187" s="8" t="s">
        <v>169</v>
      </c>
      <c r="R187" s="8" t="s">
        <v>184</v>
      </c>
    </row>
    <row r="188" spans="1:18" x14ac:dyDescent="0.25">
      <c r="A188" s="8" t="s">
        <v>203</v>
      </c>
      <c r="B188" s="13" t="s">
        <v>10</v>
      </c>
      <c r="C188" s="13" t="s">
        <v>48</v>
      </c>
      <c r="D188" s="13">
        <f t="shared" si="21"/>
        <v>59.81666666666667</v>
      </c>
      <c r="E188" s="13">
        <f t="shared" si="22"/>
        <v>17.666666666666668</v>
      </c>
      <c r="F188" s="13" t="s">
        <v>16</v>
      </c>
      <c r="G188" s="13" t="s">
        <v>183</v>
      </c>
      <c r="H188" s="13" t="s">
        <v>204</v>
      </c>
      <c r="I188" s="8">
        <v>2006</v>
      </c>
      <c r="P188" s="12">
        <v>1.4500000000000001E-2</v>
      </c>
      <c r="Q188" s="8" t="s">
        <v>169</v>
      </c>
      <c r="R188" s="8" t="s">
        <v>184</v>
      </c>
    </row>
    <row r="189" spans="1:18" x14ac:dyDescent="0.25">
      <c r="A189" s="8" t="s">
        <v>203</v>
      </c>
      <c r="B189" s="13" t="s">
        <v>10</v>
      </c>
      <c r="C189" s="13" t="s">
        <v>48</v>
      </c>
      <c r="D189" s="13">
        <f t="shared" si="21"/>
        <v>59.81666666666667</v>
      </c>
      <c r="E189" s="13">
        <f t="shared" si="22"/>
        <v>17.666666666666668</v>
      </c>
      <c r="F189" s="13" t="s">
        <v>16</v>
      </c>
      <c r="G189" s="13" t="s">
        <v>183</v>
      </c>
      <c r="H189" s="13" t="s">
        <v>204</v>
      </c>
      <c r="I189" s="8">
        <v>2006</v>
      </c>
      <c r="P189" s="12">
        <v>1.4999999999999999E-2</v>
      </c>
      <c r="Q189" s="8" t="s">
        <v>169</v>
      </c>
      <c r="R189" s="8" t="s">
        <v>184</v>
      </c>
    </row>
    <row r="190" spans="1:18" x14ac:dyDescent="0.25">
      <c r="A190" s="8" t="s">
        <v>203</v>
      </c>
      <c r="B190" s="13" t="s">
        <v>10</v>
      </c>
      <c r="C190" s="13" t="s">
        <v>48</v>
      </c>
      <c r="D190" s="13">
        <f t="shared" si="21"/>
        <v>59.81666666666667</v>
      </c>
      <c r="E190" s="13">
        <f t="shared" si="22"/>
        <v>17.666666666666668</v>
      </c>
      <c r="F190" s="13" t="s">
        <v>16</v>
      </c>
      <c r="G190" s="13" t="s">
        <v>183</v>
      </c>
      <c r="H190" s="13" t="s">
        <v>204</v>
      </c>
      <c r="I190" s="8">
        <v>2006</v>
      </c>
      <c r="P190" s="12">
        <v>1.7299999999999999E-2</v>
      </c>
      <c r="Q190" s="8" t="s">
        <v>169</v>
      </c>
      <c r="R190" s="8" t="s">
        <v>184</v>
      </c>
    </row>
    <row r="191" spans="1:18" x14ac:dyDescent="0.25">
      <c r="A191" s="8" t="s">
        <v>203</v>
      </c>
      <c r="B191" s="13" t="s">
        <v>10</v>
      </c>
      <c r="C191" s="13" t="s">
        <v>48</v>
      </c>
      <c r="D191" s="13">
        <f t="shared" si="21"/>
        <v>59.81666666666667</v>
      </c>
      <c r="E191" s="13">
        <f t="shared" si="22"/>
        <v>17.666666666666668</v>
      </c>
      <c r="F191" s="13" t="s">
        <v>16</v>
      </c>
      <c r="G191" s="13" t="s">
        <v>183</v>
      </c>
      <c r="H191" s="13" t="s">
        <v>204</v>
      </c>
      <c r="I191" s="8">
        <v>2006</v>
      </c>
      <c r="P191" s="12">
        <v>1.6199999999999999E-2</v>
      </c>
      <c r="Q191" s="8" t="s">
        <v>169</v>
      </c>
      <c r="R191" s="8" t="s">
        <v>184</v>
      </c>
    </row>
    <row r="192" spans="1:18" x14ac:dyDescent="0.25">
      <c r="A192" s="8" t="s">
        <v>203</v>
      </c>
      <c r="B192" s="13" t="s">
        <v>10</v>
      </c>
      <c r="C192" s="13" t="s">
        <v>48</v>
      </c>
      <c r="D192" s="13">
        <f t="shared" si="21"/>
        <v>59.81666666666667</v>
      </c>
      <c r="E192" s="13">
        <f t="shared" si="22"/>
        <v>17.666666666666668</v>
      </c>
      <c r="F192" s="13" t="s">
        <v>16</v>
      </c>
      <c r="G192" s="13" t="s">
        <v>183</v>
      </c>
      <c r="H192" s="13" t="s">
        <v>204</v>
      </c>
      <c r="I192" s="8">
        <v>2006</v>
      </c>
      <c r="P192" s="12">
        <v>1.7500000000000002E-2</v>
      </c>
      <c r="Q192" s="8" t="s">
        <v>169</v>
      </c>
      <c r="R192" s="8" t="s">
        <v>184</v>
      </c>
    </row>
    <row r="193" spans="1:18" x14ac:dyDescent="0.25">
      <c r="A193" s="8" t="s">
        <v>203</v>
      </c>
      <c r="B193" s="13" t="s">
        <v>10</v>
      </c>
      <c r="C193" s="13" t="s">
        <v>48</v>
      </c>
      <c r="D193" s="13">
        <f t="shared" si="21"/>
        <v>59.81666666666667</v>
      </c>
      <c r="E193" s="13">
        <f t="shared" si="22"/>
        <v>17.666666666666668</v>
      </c>
      <c r="F193" s="13" t="s">
        <v>16</v>
      </c>
      <c r="G193" s="13" t="s">
        <v>183</v>
      </c>
      <c r="H193" s="13" t="s">
        <v>204</v>
      </c>
      <c r="I193" s="8">
        <v>2006</v>
      </c>
      <c r="P193" s="12">
        <v>1.83E-2</v>
      </c>
      <c r="Q193" s="8" t="s">
        <v>169</v>
      </c>
      <c r="R193" s="8" t="s">
        <v>184</v>
      </c>
    </row>
    <row r="194" spans="1:18" x14ac:dyDescent="0.25">
      <c r="A194" s="8" t="s">
        <v>203</v>
      </c>
      <c r="B194" s="13" t="s">
        <v>10</v>
      </c>
      <c r="C194" s="13" t="s">
        <v>48</v>
      </c>
      <c r="D194" s="13">
        <f t="shared" si="21"/>
        <v>59.81666666666667</v>
      </c>
      <c r="E194" s="13">
        <f t="shared" si="22"/>
        <v>17.666666666666668</v>
      </c>
      <c r="F194" s="13" t="s">
        <v>16</v>
      </c>
      <c r="G194" s="13" t="s">
        <v>183</v>
      </c>
      <c r="H194" s="13" t="s">
        <v>204</v>
      </c>
      <c r="I194" s="8">
        <v>2006</v>
      </c>
      <c r="P194" s="12">
        <v>1.7600000000000001E-2</v>
      </c>
      <c r="Q194" s="8" t="s">
        <v>169</v>
      </c>
      <c r="R194" s="8" t="s">
        <v>184</v>
      </c>
    </row>
    <row r="195" spans="1:18" x14ac:dyDescent="0.25">
      <c r="A195" s="8" t="s">
        <v>203</v>
      </c>
      <c r="B195" s="13" t="s">
        <v>10</v>
      </c>
      <c r="C195" s="13" t="s">
        <v>48</v>
      </c>
      <c r="D195" s="13">
        <f t="shared" si="21"/>
        <v>59.81666666666667</v>
      </c>
      <c r="E195" s="13">
        <f t="shared" si="22"/>
        <v>17.666666666666668</v>
      </c>
      <c r="F195" s="13" t="s">
        <v>16</v>
      </c>
      <c r="G195" s="13" t="s">
        <v>183</v>
      </c>
      <c r="H195" s="13" t="s">
        <v>204</v>
      </c>
      <c r="I195" s="8">
        <v>2006</v>
      </c>
      <c r="P195" s="12">
        <v>1.8800000000000001E-2</v>
      </c>
      <c r="Q195" s="8" t="s">
        <v>169</v>
      </c>
      <c r="R195" s="8" t="s">
        <v>184</v>
      </c>
    </row>
    <row r="196" spans="1:18" x14ac:dyDescent="0.25">
      <c r="A196" s="8" t="s">
        <v>203</v>
      </c>
      <c r="B196" s="13" t="s">
        <v>10</v>
      </c>
      <c r="C196" s="13" t="s">
        <v>48</v>
      </c>
      <c r="D196" s="13">
        <f t="shared" si="21"/>
        <v>59.81666666666667</v>
      </c>
      <c r="E196" s="13">
        <f t="shared" si="22"/>
        <v>17.666666666666668</v>
      </c>
      <c r="F196" s="13" t="s">
        <v>16</v>
      </c>
      <c r="G196" s="13" t="s">
        <v>183</v>
      </c>
      <c r="H196" s="13" t="s">
        <v>204</v>
      </c>
      <c r="I196" s="8">
        <v>2006</v>
      </c>
      <c r="P196" s="12">
        <v>1.9600000000000003E-2</v>
      </c>
      <c r="Q196" s="8" t="s">
        <v>169</v>
      </c>
      <c r="R196" s="8" t="s">
        <v>184</v>
      </c>
    </row>
    <row r="197" spans="1:18" x14ac:dyDescent="0.25">
      <c r="A197" s="8" t="s">
        <v>203</v>
      </c>
      <c r="B197" s="13" t="s">
        <v>10</v>
      </c>
      <c r="C197" s="13" t="s">
        <v>48</v>
      </c>
      <c r="D197" s="13">
        <f t="shared" si="21"/>
        <v>59.81666666666667</v>
      </c>
      <c r="E197" s="13">
        <f t="shared" si="22"/>
        <v>17.666666666666668</v>
      </c>
      <c r="F197" s="13" t="s">
        <v>16</v>
      </c>
      <c r="G197" s="13" t="s">
        <v>183</v>
      </c>
      <c r="H197" s="13" t="s">
        <v>204</v>
      </c>
      <c r="I197" s="8">
        <v>2006</v>
      </c>
      <c r="P197" s="12">
        <v>1.9699999999999999E-2</v>
      </c>
      <c r="Q197" s="8" t="s">
        <v>169</v>
      </c>
      <c r="R197" s="8" t="s">
        <v>184</v>
      </c>
    </row>
    <row r="198" spans="1:18" x14ac:dyDescent="0.25">
      <c r="A198" s="8" t="s">
        <v>203</v>
      </c>
      <c r="B198" s="13" t="s">
        <v>10</v>
      </c>
      <c r="C198" s="13" t="s">
        <v>48</v>
      </c>
      <c r="D198" s="13">
        <f t="shared" si="21"/>
        <v>59.81666666666667</v>
      </c>
      <c r="E198" s="13">
        <f t="shared" si="22"/>
        <v>17.666666666666668</v>
      </c>
      <c r="F198" s="13" t="s">
        <v>16</v>
      </c>
      <c r="G198" s="13" t="s">
        <v>183</v>
      </c>
      <c r="H198" s="13" t="s">
        <v>204</v>
      </c>
      <c r="I198" s="8">
        <v>2006</v>
      </c>
      <c r="P198" s="12">
        <v>1.9800000000000002E-2</v>
      </c>
      <c r="Q198" s="8" t="s">
        <v>169</v>
      </c>
      <c r="R198" s="8" t="s">
        <v>184</v>
      </c>
    </row>
    <row r="199" spans="1:18" x14ac:dyDescent="0.25">
      <c r="A199" s="8" t="s">
        <v>203</v>
      </c>
      <c r="B199" s="13" t="s">
        <v>10</v>
      </c>
      <c r="C199" s="13" t="s">
        <v>48</v>
      </c>
      <c r="D199" s="13">
        <f t="shared" si="21"/>
        <v>59.81666666666667</v>
      </c>
      <c r="E199" s="13">
        <f t="shared" si="22"/>
        <v>17.666666666666668</v>
      </c>
      <c r="F199" s="13" t="s">
        <v>16</v>
      </c>
      <c r="G199" s="13" t="s">
        <v>183</v>
      </c>
      <c r="H199" s="13" t="s">
        <v>204</v>
      </c>
      <c r="I199" s="8">
        <v>2006</v>
      </c>
      <c r="P199" s="12">
        <v>2.0500000000000001E-2</v>
      </c>
      <c r="Q199" s="8" t="s">
        <v>169</v>
      </c>
      <c r="R199" s="8" t="s">
        <v>184</v>
      </c>
    </row>
    <row r="200" spans="1:18" x14ac:dyDescent="0.25">
      <c r="A200" s="8" t="s">
        <v>203</v>
      </c>
      <c r="B200" s="13" t="s">
        <v>10</v>
      </c>
      <c r="C200" s="13" t="s">
        <v>48</v>
      </c>
      <c r="D200" s="13">
        <f t="shared" si="21"/>
        <v>59.81666666666667</v>
      </c>
      <c r="E200" s="13">
        <f t="shared" si="22"/>
        <v>17.666666666666668</v>
      </c>
      <c r="F200" s="13" t="s">
        <v>16</v>
      </c>
      <c r="G200" s="13" t="s">
        <v>183</v>
      </c>
      <c r="H200" s="13" t="s">
        <v>204</v>
      </c>
      <c r="I200" s="8">
        <v>2006</v>
      </c>
      <c r="P200" s="12">
        <v>2.01E-2</v>
      </c>
      <c r="Q200" s="8" t="s">
        <v>169</v>
      </c>
      <c r="R200" s="8" t="s">
        <v>184</v>
      </c>
    </row>
    <row r="201" spans="1:18" x14ac:dyDescent="0.25">
      <c r="A201" s="8" t="s">
        <v>203</v>
      </c>
      <c r="B201" s="13" t="s">
        <v>10</v>
      </c>
      <c r="C201" s="13" t="s">
        <v>48</v>
      </c>
      <c r="D201" s="13">
        <f t="shared" si="21"/>
        <v>59.81666666666667</v>
      </c>
      <c r="E201" s="13">
        <f t="shared" si="22"/>
        <v>17.666666666666668</v>
      </c>
      <c r="F201" s="13" t="s">
        <v>16</v>
      </c>
      <c r="G201" s="13" t="s">
        <v>183</v>
      </c>
      <c r="H201" s="13" t="s">
        <v>204</v>
      </c>
      <c r="I201" s="8">
        <v>2006</v>
      </c>
      <c r="P201" s="12">
        <v>2.07E-2</v>
      </c>
      <c r="Q201" s="8" t="s">
        <v>169</v>
      </c>
      <c r="R201" s="8" t="s">
        <v>184</v>
      </c>
    </row>
    <row r="202" spans="1:18" x14ac:dyDescent="0.25">
      <c r="A202" s="8" t="s">
        <v>203</v>
      </c>
      <c r="B202" s="13" t="s">
        <v>10</v>
      </c>
      <c r="C202" s="13" t="s">
        <v>48</v>
      </c>
      <c r="D202" s="13">
        <f t="shared" si="21"/>
        <v>59.81666666666667</v>
      </c>
      <c r="E202" s="13">
        <f t="shared" si="22"/>
        <v>17.666666666666668</v>
      </c>
      <c r="F202" s="13" t="s">
        <v>16</v>
      </c>
      <c r="G202" s="13" t="s">
        <v>183</v>
      </c>
      <c r="H202" s="13" t="s">
        <v>204</v>
      </c>
      <c r="I202" s="8">
        <v>2006</v>
      </c>
      <c r="P202" s="12">
        <v>2.1700000000000001E-2</v>
      </c>
      <c r="Q202" s="8" t="s">
        <v>169</v>
      </c>
      <c r="R202" s="8" t="s">
        <v>184</v>
      </c>
    </row>
    <row r="203" spans="1:18" x14ac:dyDescent="0.25">
      <c r="A203" s="8" t="s">
        <v>203</v>
      </c>
      <c r="B203" s="13" t="s">
        <v>10</v>
      </c>
      <c r="C203" s="13" t="s">
        <v>48</v>
      </c>
      <c r="D203" s="13">
        <f t="shared" si="21"/>
        <v>59.81666666666667</v>
      </c>
      <c r="E203" s="13">
        <f t="shared" si="22"/>
        <v>17.666666666666668</v>
      </c>
      <c r="F203" s="13" t="s">
        <v>16</v>
      </c>
      <c r="G203" s="13" t="s">
        <v>183</v>
      </c>
      <c r="H203" s="13" t="s">
        <v>204</v>
      </c>
      <c r="I203" s="8">
        <v>2006</v>
      </c>
      <c r="P203" s="12">
        <v>2.1700000000000001E-2</v>
      </c>
      <c r="Q203" s="8" t="s">
        <v>169</v>
      </c>
      <c r="R203" s="8" t="s">
        <v>184</v>
      </c>
    </row>
    <row r="204" spans="1:18" x14ac:dyDescent="0.25">
      <c r="A204" s="8" t="s">
        <v>203</v>
      </c>
      <c r="B204" s="13" t="s">
        <v>10</v>
      </c>
      <c r="C204" s="13" t="s">
        <v>48</v>
      </c>
      <c r="D204" s="13">
        <f t="shared" si="21"/>
        <v>59.81666666666667</v>
      </c>
      <c r="E204" s="13">
        <f t="shared" si="22"/>
        <v>17.666666666666668</v>
      </c>
      <c r="F204" s="13" t="s">
        <v>16</v>
      </c>
      <c r="G204" s="13" t="s">
        <v>183</v>
      </c>
      <c r="H204" s="13" t="s">
        <v>204</v>
      </c>
      <c r="I204" s="8">
        <v>2006</v>
      </c>
      <c r="P204" s="12">
        <v>2.23E-2</v>
      </c>
      <c r="Q204" s="8" t="s">
        <v>169</v>
      </c>
      <c r="R204" s="8" t="s">
        <v>184</v>
      </c>
    </row>
    <row r="205" spans="1:18" x14ac:dyDescent="0.25">
      <c r="A205" s="8" t="s">
        <v>203</v>
      </c>
      <c r="B205" s="13" t="s">
        <v>10</v>
      </c>
      <c r="C205" s="13" t="s">
        <v>48</v>
      </c>
      <c r="D205" s="13">
        <f t="shared" si="21"/>
        <v>59.81666666666667</v>
      </c>
      <c r="E205" s="13">
        <f t="shared" si="22"/>
        <v>17.666666666666668</v>
      </c>
      <c r="F205" s="13" t="s">
        <v>16</v>
      </c>
      <c r="G205" s="13" t="s">
        <v>183</v>
      </c>
      <c r="H205" s="13" t="s">
        <v>204</v>
      </c>
      <c r="I205" s="8">
        <v>2006</v>
      </c>
      <c r="P205" s="12">
        <v>2.3399999999999997E-2</v>
      </c>
      <c r="Q205" s="8" t="s">
        <v>169</v>
      </c>
      <c r="R205" s="8" t="s">
        <v>184</v>
      </c>
    </row>
    <row r="206" spans="1:18" x14ac:dyDescent="0.25">
      <c r="A206" s="8" t="s">
        <v>203</v>
      </c>
      <c r="B206" s="13" t="s">
        <v>10</v>
      </c>
      <c r="C206" s="13" t="s">
        <v>48</v>
      </c>
      <c r="D206" s="13">
        <f t="shared" si="21"/>
        <v>59.81666666666667</v>
      </c>
      <c r="E206" s="13">
        <f t="shared" si="22"/>
        <v>17.666666666666668</v>
      </c>
      <c r="F206" s="13" t="s">
        <v>16</v>
      </c>
      <c r="G206" s="13" t="s">
        <v>183</v>
      </c>
      <c r="H206" s="13" t="s">
        <v>204</v>
      </c>
      <c r="I206" s="8">
        <v>2006</v>
      </c>
      <c r="P206" s="12">
        <v>2.29E-2</v>
      </c>
      <c r="Q206" s="8" t="s">
        <v>169</v>
      </c>
      <c r="R206" s="8" t="s">
        <v>184</v>
      </c>
    </row>
    <row r="207" spans="1:18" x14ac:dyDescent="0.25">
      <c r="A207" s="8" t="s">
        <v>203</v>
      </c>
      <c r="B207" s="13" t="s">
        <v>10</v>
      </c>
      <c r="C207" s="13" t="s">
        <v>48</v>
      </c>
      <c r="D207" s="13">
        <f t="shared" si="21"/>
        <v>59.81666666666667</v>
      </c>
      <c r="E207" s="13">
        <f t="shared" si="22"/>
        <v>17.666666666666668</v>
      </c>
      <c r="F207" s="13" t="s">
        <v>16</v>
      </c>
      <c r="G207" s="13" t="s">
        <v>183</v>
      </c>
      <c r="H207" s="13" t="s">
        <v>204</v>
      </c>
      <c r="I207" s="8">
        <v>2006</v>
      </c>
      <c r="P207" s="12">
        <v>2.24E-2</v>
      </c>
      <c r="Q207" s="8" t="s">
        <v>169</v>
      </c>
      <c r="R207" s="8" t="s">
        <v>184</v>
      </c>
    </row>
    <row r="208" spans="1:18" x14ac:dyDescent="0.25">
      <c r="A208" s="8" t="s">
        <v>203</v>
      </c>
      <c r="B208" s="13" t="s">
        <v>10</v>
      </c>
      <c r="C208" s="13" t="s">
        <v>48</v>
      </c>
      <c r="D208" s="13">
        <f t="shared" si="21"/>
        <v>59.81666666666667</v>
      </c>
      <c r="E208" s="13">
        <f t="shared" si="22"/>
        <v>17.666666666666668</v>
      </c>
      <c r="F208" s="13" t="s">
        <v>16</v>
      </c>
      <c r="G208" s="13" t="s">
        <v>183</v>
      </c>
      <c r="H208" s="13" t="s">
        <v>204</v>
      </c>
      <c r="I208" s="8">
        <v>2006</v>
      </c>
      <c r="P208" s="12">
        <v>2.29E-2</v>
      </c>
      <c r="Q208" s="8" t="s">
        <v>169</v>
      </c>
      <c r="R208" s="8" t="s">
        <v>184</v>
      </c>
    </row>
    <row r="209" spans="1:18" x14ac:dyDescent="0.25">
      <c r="A209" s="8" t="s">
        <v>203</v>
      </c>
      <c r="B209" s="13" t="s">
        <v>10</v>
      </c>
      <c r="C209" s="13" t="s">
        <v>48</v>
      </c>
      <c r="D209" s="13">
        <f t="shared" si="21"/>
        <v>59.81666666666667</v>
      </c>
      <c r="E209" s="13">
        <f t="shared" si="22"/>
        <v>17.666666666666668</v>
      </c>
      <c r="F209" s="13" t="s">
        <v>16</v>
      </c>
      <c r="G209" s="13" t="s">
        <v>183</v>
      </c>
      <c r="H209" s="13" t="s">
        <v>204</v>
      </c>
      <c r="I209" s="8">
        <v>2006</v>
      </c>
      <c r="P209" s="12">
        <v>2.6199999999999998E-2</v>
      </c>
      <c r="Q209" s="8" t="s">
        <v>169</v>
      </c>
      <c r="R209" s="8" t="s">
        <v>184</v>
      </c>
    </row>
    <row r="210" spans="1:18" x14ac:dyDescent="0.25">
      <c r="A210" s="8" t="s">
        <v>203</v>
      </c>
      <c r="B210" s="13" t="s">
        <v>10</v>
      </c>
      <c r="C210" s="13" t="s">
        <v>48</v>
      </c>
      <c r="D210" s="13">
        <f t="shared" si="21"/>
        <v>59.81666666666667</v>
      </c>
      <c r="E210" s="13">
        <f t="shared" si="22"/>
        <v>17.666666666666668</v>
      </c>
      <c r="F210" s="13" t="s">
        <v>16</v>
      </c>
      <c r="G210" s="13" t="s">
        <v>183</v>
      </c>
      <c r="H210" s="13" t="s">
        <v>204</v>
      </c>
      <c r="I210" s="8">
        <v>2006</v>
      </c>
      <c r="P210" s="12">
        <v>2.64E-2</v>
      </c>
      <c r="Q210" s="8" t="s">
        <v>169</v>
      </c>
      <c r="R210" s="8" t="s">
        <v>184</v>
      </c>
    </row>
    <row r="211" spans="1:18" x14ac:dyDescent="0.25">
      <c r="A211" s="8" t="s">
        <v>203</v>
      </c>
      <c r="B211" s="13" t="s">
        <v>10</v>
      </c>
      <c r="C211" s="13" t="s">
        <v>48</v>
      </c>
      <c r="D211" s="13">
        <f t="shared" si="21"/>
        <v>59.81666666666667</v>
      </c>
      <c r="E211" s="13">
        <f t="shared" si="22"/>
        <v>17.666666666666668</v>
      </c>
      <c r="F211" s="13" t="s">
        <v>16</v>
      </c>
      <c r="G211" s="13" t="s">
        <v>183</v>
      </c>
      <c r="H211" s="13" t="s">
        <v>204</v>
      </c>
      <c r="I211" s="8">
        <v>2006</v>
      </c>
      <c r="P211" s="12">
        <v>2.53E-2</v>
      </c>
      <c r="Q211" s="8" t="s">
        <v>169</v>
      </c>
      <c r="R211" s="8" t="s">
        <v>184</v>
      </c>
    </row>
    <row r="212" spans="1:18" x14ac:dyDescent="0.25">
      <c r="A212" s="8" t="s">
        <v>203</v>
      </c>
      <c r="B212" s="13" t="s">
        <v>10</v>
      </c>
      <c r="C212" s="13" t="s">
        <v>48</v>
      </c>
      <c r="D212" s="13">
        <f t="shared" si="21"/>
        <v>59.81666666666667</v>
      </c>
      <c r="E212" s="13">
        <f t="shared" si="22"/>
        <v>17.666666666666668</v>
      </c>
      <c r="F212" s="13" t="s">
        <v>16</v>
      </c>
      <c r="G212" s="13" t="s">
        <v>183</v>
      </c>
      <c r="H212" s="13" t="s">
        <v>204</v>
      </c>
      <c r="P212" s="12">
        <v>2.18E-2</v>
      </c>
      <c r="Q212" s="8" t="s">
        <v>169</v>
      </c>
      <c r="R212" s="8" t="s">
        <v>184</v>
      </c>
    </row>
    <row r="213" spans="1:18" x14ac:dyDescent="0.25">
      <c r="A213" s="8" t="s">
        <v>205</v>
      </c>
      <c r="B213" s="13" t="s">
        <v>11</v>
      </c>
      <c r="C213" s="13" t="s">
        <v>207</v>
      </c>
      <c r="D213" s="13">
        <f>47+46/60</f>
        <v>47.766666666666666</v>
      </c>
      <c r="E213" s="13">
        <f>1+52/60</f>
        <v>1.8666666666666667</v>
      </c>
      <c r="F213" s="13" t="s">
        <v>4</v>
      </c>
      <c r="G213" s="8" t="s">
        <v>185</v>
      </c>
      <c r="H213" s="13" t="s">
        <v>206</v>
      </c>
      <c r="I213" s="17">
        <v>38504</v>
      </c>
      <c r="P213" s="12">
        <v>1.83E-2</v>
      </c>
      <c r="Q213" s="8" t="s">
        <v>169</v>
      </c>
      <c r="R213" s="8" t="s">
        <v>184</v>
      </c>
    </row>
    <row r="214" spans="1:18" x14ac:dyDescent="0.25">
      <c r="A214" s="8" t="s">
        <v>205</v>
      </c>
      <c r="B214" s="8" t="s">
        <v>12</v>
      </c>
      <c r="C214" s="8" t="s">
        <v>208</v>
      </c>
      <c r="D214" s="8">
        <f>44+42/60</f>
        <v>44.7</v>
      </c>
      <c r="E214" s="8">
        <f>7+40/60</f>
        <v>7.666666666666667</v>
      </c>
      <c r="F214" s="13" t="s">
        <v>4</v>
      </c>
      <c r="G214" s="8" t="s">
        <v>185</v>
      </c>
      <c r="H214" s="13" t="s">
        <v>206</v>
      </c>
      <c r="I214" s="17">
        <v>38504</v>
      </c>
      <c r="P214" s="12">
        <v>1.6300000000000002E-2</v>
      </c>
      <c r="Q214" s="8" t="s">
        <v>169</v>
      </c>
      <c r="R214" s="8" t="s">
        <v>184</v>
      </c>
    </row>
    <row r="215" spans="1:18" x14ac:dyDescent="0.25">
      <c r="A215" s="8" t="s">
        <v>205</v>
      </c>
      <c r="B215" s="13" t="s">
        <v>11</v>
      </c>
      <c r="C215" s="13" t="s">
        <v>207</v>
      </c>
      <c r="D215" s="13">
        <f>47+46/60</f>
        <v>47.766666666666666</v>
      </c>
      <c r="E215" s="13">
        <f>1+52/60</f>
        <v>1.8666666666666667</v>
      </c>
      <c r="F215" s="13" t="s">
        <v>4</v>
      </c>
      <c r="G215" s="8" t="s">
        <v>185</v>
      </c>
      <c r="H215" s="13" t="s">
        <v>206</v>
      </c>
      <c r="I215" s="17">
        <v>38504</v>
      </c>
      <c r="P215" s="12">
        <v>1.7000000000000001E-2</v>
      </c>
      <c r="Q215" s="8" t="s">
        <v>169</v>
      </c>
      <c r="R215" s="8" t="s">
        <v>184</v>
      </c>
    </row>
    <row r="216" spans="1:18" x14ac:dyDescent="0.25">
      <c r="A216" s="8" t="s">
        <v>205</v>
      </c>
      <c r="B216" s="8" t="s">
        <v>12</v>
      </c>
      <c r="C216" s="8" t="s">
        <v>208</v>
      </c>
      <c r="D216" s="8">
        <f>44+42/60</f>
        <v>44.7</v>
      </c>
      <c r="E216" s="8">
        <f>7+40/60</f>
        <v>7.666666666666667</v>
      </c>
      <c r="F216" s="13" t="s">
        <v>4</v>
      </c>
      <c r="G216" s="8" t="s">
        <v>185</v>
      </c>
      <c r="H216" s="13" t="s">
        <v>206</v>
      </c>
      <c r="I216" s="17">
        <v>38504</v>
      </c>
      <c r="P216" s="12">
        <v>1.4500000000000001E-2</v>
      </c>
      <c r="Q216" s="8" t="s">
        <v>169</v>
      </c>
      <c r="R216" s="8" t="s">
        <v>184</v>
      </c>
    </row>
    <row r="217" spans="1:18" x14ac:dyDescent="0.25">
      <c r="A217" s="8" t="s">
        <v>209</v>
      </c>
      <c r="B217" s="13" t="s">
        <v>3</v>
      </c>
      <c r="C217" s="13" t="s">
        <v>210</v>
      </c>
      <c r="D217" s="8">
        <v>39.01</v>
      </c>
      <c r="E217" s="8">
        <v>-96.58</v>
      </c>
      <c r="F217" s="13" t="s">
        <v>19</v>
      </c>
      <c r="G217" s="8" t="s">
        <v>20</v>
      </c>
      <c r="H217" s="13" t="s">
        <v>102</v>
      </c>
      <c r="I217" s="8" t="s">
        <v>186</v>
      </c>
      <c r="P217" s="12">
        <v>1.95E-2</v>
      </c>
      <c r="Q217" s="8" t="s">
        <v>169</v>
      </c>
      <c r="R217" s="8" t="s">
        <v>187</v>
      </c>
    </row>
    <row r="218" spans="1:18" x14ac:dyDescent="0.25">
      <c r="A218" s="8" t="s">
        <v>209</v>
      </c>
      <c r="B218" s="13" t="s">
        <v>3</v>
      </c>
      <c r="C218" s="13" t="s">
        <v>210</v>
      </c>
      <c r="D218" s="8">
        <v>39.01</v>
      </c>
      <c r="E218" s="8">
        <v>-96.58</v>
      </c>
      <c r="F218" s="13" t="s">
        <v>19</v>
      </c>
      <c r="G218" s="8" t="s">
        <v>20</v>
      </c>
      <c r="H218" s="13" t="s">
        <v>102</v>
      </c>
      <c r="I218" s="8" t="s">
        <v>186</v>
      </c>
      <c r="P218" s="12">
        <v>1.8600000000000002E-2</v>
      </c>
      <c r="Q218" s="8" t="s">
        <v>169</v>
      </c>
      <c r="R218" s="8" t="s">
        <v>188</v>
      </c>
    </row>
    <row r="219" spans="1:18" x14ac:dyDescent="0.25">
      <c r="A219" s="8" t="s">
        <v>211</v>
      </c>
      <c r="B219" s="13" t="s">
        <v>3</v>
      </c>
      <c r="C219" s="13" t="s">
        <v>212</v>
      </c>
      <c r="D219" s="8">
        <f>40+3/60</f>
        <v>40.049999999999997</v>
      </c>
      <c r="E219" s="8">
        <f>-88-12/60</f>
        <v>-88.2</v>
      </c>
      <c r="F219" s="13" t="s">
        <v>7</v>
      </c>
      <c r="G219" s="8" t="s">
        <v>75</v>
      </c>
      <c r="H219" s="13" t="s">
        <v>204</v>
      </c>
      <c r="M219" s="10">
        <v>25</v>
      </c>
      <c r="N219" s="11">
        <v>79.319999999999993</v>
      </c>
      <c r="O219" s="8" t="s">
        <v>68</v>
      </c>
      <c r="P219" s="12">
        <v>1.5300000000000001E-2</v>
      </c>
      <c r="Q219" s="8" t="s">
        <v>169</v>
      </c>
      <c r="R219" s="8" t="s">
        <v>140</v>
      </c>
    </row>
    <row r="220" spans="1:18" x14ac:dyDescent="0.25">
      <c r="A220" s="8" t="s">
        <v>211</v>
      </c>
      <c r="B220" s="13" t="s">
        <v>3</v>
      </c>
      <c r="C220" s="13" t="s">
        <v>212</v>
      </c>
      <c r="D220" s="8">
        <f>40+3/60</f>
        <v>40.049999999999997</v>
      </c>
      <c r="E220" s="8">
        <f>-88-12/60</f>
        <v>-88.2</v>
      </c>
      <c r="F220" s="13" t="s">
        <v>19</v>
      </c>
      <c r="G220" s="8" t="s">
        <v>189</v>
      </c>
      <c r="H220" s="13" t="s">
        <v>204</v>
      </c>
      <c r="M220" s="10">
        <v>25</v>
      </c>
      <c r="N220" s="11">
        <v>66.81</v>
      </c>
      <c r="O220" s="8" t="s">
        <v>68</v>
      </c>
      <c r="P220" s="12">
        <v>1.1699999999999999E-2</v>
      </c>
      <c r="Q220" s="8" t="s">
        <v>169</v>
      </c>
      <c r="R220" s="8" t="s">
        <v>140</v>
      </c>
    </row>
    <row r="221" spans="1:18" x14ac:dyDescent="0.25">
      <c r="A221" s="18" t="s">
        <v>214</v>
      </c>
      <c r="F221" s="8" t="s">
        <v>2</v>
      </c>
      <c r="G221" s="13" t="s">
        <v>63</v>
      </c>
      <c r="H221" s="13" t="s">
        <v>116</v>
      </c>
      <c r="P221" s="12">
        <v>4.4000000000000003E-3</v>
      </c>
      <c r="Q221" s="8" t="s">
        <v>169</v>
      </c>
      <c r="R221" s="13" t="s">
        <v>215</v>
      </c>
    </row>
    <row r="222" spans="1:18" x14ac:dyDescent="0.25">
      <c r="A222" s="18" t="s">
        <v>214</v>
      </c>
      <c r="F222" s="8" t="s">
        <v>2</v>
      </c>
      <c r="G222" s="13" t="s">
        <v>62</v>
      </c>
      <c r="H222" s="13" t="s">
        <v>116</v>
      </c>
      <c r="P222" s="12">
        <v>6.7000000000000002E-3</v>
      </c>
      <c r="Q222" s="8" t="s">
        <v>169</v>
      </c>
      <c r="R222" s="13" t="s">
        <v>215</v>
      </c>
    </row>
    <row r="223" spans="1:18" x14ac:dyDescent="0.25">
      <c r="A223" s="18" t="s">
        <v>214</v>
      </c>
      <c r="F223" s="8" t="s">
        <v>2</v>
      </c>
      <c r="G223" s="13" t="s">
        <v>216</v>
      </c>
      <c r="H223" s="13" t="s">
        <v>116</v>
      </c>
      <c r="P223" s="12">
        <v>3.5999999999999999E-3</v>
      </c>
      <c r="Q223" s="8" t="s">
        <v>169</v>
      </c>
      <c r="R223" s="13" t="s">
        <v>215</v>
      </c>
    </row>
    <row r="224" spans="1:18" x14ac:dyDescent="0.25">
      <c r="A224" s="18" t="s">
        <v>214</v>
      </c>
      <c r="F224" s="8" t="s">
        <v>2</v>
      </c>
      <c r="G224" s="13" t="s">
        <v>217</v>
      </c>
      <c r="H224" s="13" t="s">
        <v>116</v>
      </c>
      <c r="P224" s="12">
        <v>2.2000000000000001E-3</v>
      </c>
      <c r="Q224" s="8" t="s">
        <v>169</v>
      </c>
      <c r="R224" s="13" t="s">
        <v>215</v>
      </c>
    </row>
    <row r="225" spans="1:18" x14ac:dyDescent="0.25">
      <c r="A225" s="18" t="s">
        <v>214</v>
      </c>
      <c r="F225" s="8" t="s">
        <v>2</v>
      </c>
      <c r="G225" s="13" t="s">
        <v>218</v>
      </c>
      <c r="H225" s="13" t="s">
        <v>116</v>
      </c>
      <c r="P225" s="12">
        <v>8.3000000000000001E-3</v>
      </c>
      <c r="Q225" s="8" t="s">
        <v>169</v>
      </c>
      <c r="R225" s="13" t="s">
        <v>215</v>
      </c>
    </row>
    <row r="226" spans="1:18" x14ac:dyDescent="0.25">
      <c r="A226" s="18" t="s">
        <v>214</v>
      </c>
      <c r="F226" s="8" t="s">
        <v>2</v>
      </c>
      <c r="G226" s="13" t="s">
        <v>219</v>
      </c>
      <c r="H226" s="13" t="s">
        <v>116</v>
      </c>
      <c r="P226" s="12">
        <v>7.7999999999999996E-3</v>
      </c>
      <c r="Q226" s="8" t="s">
        <v>169</v>
      </c>
      <c r="R226" s="13" t="s">
        <v>215</v>
      </c>
    </row>
    <row r="227" spans="1:18" x14ac:dyDescent="0.25">
      <c r="A227" s="18" t="s">
        <v>214</v>
      </c>
      <c r="F227" s="8" t="s">
        <v>2</v>
      </c>
      <c r="G227" s="13" t="s">
        <v>99</v>
      </c>
      <c r="H227" s="13" t="s">
        <v>116</v>
      </c>
      <c r="P227" s="12">
        <v>5.5999999999999999E-3</v>
      </c>
      <c r="Q227" s="8" t="s">
        <v>169</v>
      </c>
      <c r="R227" s="13" t="s">
        <v>215</v>
      </c>
    </row>
    <row r="228" spans="1:18" x14ac:dyDescent="0.25">
      <c r="A228" s="18" t="s">
        <v>214</v>
      </c>
      <c r="F228" s="8" t="s">
        <v>2</v>
      </c>
      <c r="G228" s="13" t="s">
        <v>117</v>
      </c>
      <c r="H228" s="13" t="s">
        <v>116</v>
      </c>
      <c r="P228" s="12">
        <v>3.0999999999999995E-3</v>
      </c>
      <c r="Q228" s="8" t="s">
        <v>169</v>
      </c>
      <c r="R228" s="13" t="s">
        <v>215</v>
      </c>
    </row>
    <row r="229" spans="1:18" x14ac:dyDescent="0.25">
      <c r="A229" s="18" t="s">
        <v>214</v>
      </c>
      <c r="F229" s="8" t="s">
        <v>2</v>
      </c>
      <c r="G229" s="13" t="s">
        <v>37</v>
      </c>
      <c r="H229" s="13" t="s">
        <v>116</v>
      </c>
      <c r="P229" s="12">
        <v>4.6500000000000005E-3</v>
      </c>
      <c r="Q229" s="8" t="s">
        <v>169</v>
      </c>
      <c r="R229" s="13" t="s">
        <v>220</v>
      </c>
    </row>
    <row r="230" spans="1:18" x14ac:dyDescent="0.25">
      <c r="A230" s="18" t="s">
        <v>214</v>
      </c>
      <c r="F230" s="8" t="s">
        <v>2</v>
      </c>
      <c r="G230" s="13" t="s">
        <v>61</v>
      </c>
      <c r="H230" s="13" t="s">
        <v>116</v>
      </c>
      <c r="P230" s="12">
        <v>6.0000000000000001E-3</v>
      </c>
      <c r="Q230" s="8" t="s">
        <v>169</v>
      </c>
      <c r="R230" s="13" t="s">
        <v>220</v>
      </c>
    </row>
    <row r="231" spans="1:18" x14ac:dyDescent="0.25">
      <c r="A231" s="18" t="s">
        <v>214</v>
      </c>
      <c r="F231" s="8" t="s">
        <v>2</v>
      </c>
      <c r="G231" s="13" t="s">
        <v>22</v>
      </c>
      <c r="H231" s="13" t="s">
        <v>116</v>
      </c>
      <c r="P231" s="12">
        <v>2.5999999999999999E-2</v>
      </c>
      <c r="Q231" s="8" t="s">
        <v>169</v>
      </c>
      <c r="R231" s="13" t="s">
        <v>221</v>
      </c>
    </row>
    <row r="232" spans="1:18" x14ac:dyDescent="0.25">
      <c r="A232" s="18" t="s">
        <v>214</v>
      </c>
      <c r="F232" s="8" t="s">
        <v>2</v>
      </c>
      <c r="G232" s="13" t="s">
        <v>222</v>
      </c>
      <c r="H232" s="13" t="s">
        <v>116</v>
      </c>
      <c r="P232" s="12">
        <v>1.34E-2</v>
      </c>
      <c r="Q232" s="8" t="s">
        <v>169</v>
      </c>
      <c r="R232" s="13" t="s">
        <v>221</v>
      </c>
    </row>
    <row r="233" spans="1:18" x14ac:dyDescent="0.25">
      <c r="A233" s="18" t="s">
        <v>214</v>
      </c>
      <c r="F233" s="8" t="s">
        <v>2</v>
      </c>
      <c r="G233" s="13" t="s">
        <v>223</v>
      </c>
      <c r="H233" s="13" t="s">
        <v>116</v>
      </c>
      <c r="P233" s="12">
        <v>1.83E-2</v>
      </c>
      <c r="Q233" s="8" t="s">
        <v>169</v>
      </c>
      <c r="R233" s="13" t="s">
        <v>221</v>
      </c>
    </row>
  </sheetData>
  <pageMargins left="0.7" right="0.7" top="0.75" bottom="0.75" header="0.3" footer="0.3"/>
  <pageSetup paperSize="147"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4"/>
  <sheetViews>
    <sheetView workbookViewId="0">
      <selection activeCell="A18" sqref="A18"/>
    </sheetView>
  </sheetViews>
  <sheetFormatPr defaultColWidth="8.85546875" defaultRowHeight="15" x14ac:dyDescent="0.25"/>
  <sheetData>
    <row r="1" spans="1:1" ht="36.75" customHeight="1" x14ac:dyDescent="0.25">
      <c r="A1" s="2" t="s">
        <v>340</v>
      </c>
    </row>
    <row r="2" spans="1:1" x14ac:dyDescent="0.25">
      <c r="A2" s="1" t="s">
        <v>307</v>
      </c>
    </row>
    <row r="3" spans="1:1" x14ac:dyDescent="0.25">
      <c r="A3" s="1" t="s">
        <v>308</v>
      </c>
    </row>
    <row r="4" spans="1:1" x14ac:dyDescent="0.25">
      <c r="A4" s="1" t="s">
        <v>309</v>
      </c>
    </row>
    <row r="5" spans="1:1" x14ac:dyDescent="0.25">
      <c r="A5" s="1" t="s">
        <v>310</v>
      </c>
    </row>
    <row r="6" spans="1:1" x14ac:dyDescent="0.25">
      <c r="A6" s="1" t="s">
        <v>311</v>
      </c>
    </row>
    <row r="7" spans="1:1" x14ac:dyDescent="0.25">
      <c r="A7" s="1" t="s">
        <v>312</v>
      </c>
    </row>
    <row r="8" spans="1:1" x14ac:dyDescent="0.25">
      <c r="A8" s="1" t="s">
        <v>313</v>
      </c>
    </row>
    <row r="9" spans="1:1" x14ac:dyDescent="0.25">
      <c r="A9" s="1" t="s">
        <v>314</v>
      </c>
    </row>
    <row r="10" spans="1:1" x14ac:dyDescent="0.25">
      <c r="A10" s="1" t="s">
        <v>315</v>
      </c>
    </row>
    <row r="11" spans="1:1" x14ac:dyDescent="0.25">
      <c r="A11" s="1" t="s">
        <v>316</v>
      </c>
    </row>
    <row r="12" spans="1:1" x14ac:dyDescent="0.25">
      <c r="A12" s="1" t="s">
        <v>317</v>
      </c>
    </row>
    <row r="13" spans="1:1" x14ac:dyDescent="0.25">
      <c r="A13" s="1" t="s">
        <v>318</v>
      </c>
    </row>
    <row r="14" spans="1:1" x14ac:dyDescent="0.25">
      <c r="A14" s="1" t="s">
        <v>319</v>
      </c>
    </row>
    <row r="15" spans="1:1" x14ac:dyDescent="0.25">
      <c r="A15" s="1" t="s">
        <v>320</v>
      </c>
    </row>
    <row r="16" spans="1:1" x14ac:dyDescent="0.25">
      <c r="A16" s="1" t="s">
        <v>321</v>
      </c>
    </row>
    <row r="17" spans="1:1" x14ac:dyDescent="0.25">
      <c r="A17" s="1" t="s">
        <v>322</v>
      </c>
    </row>
    <row r="18" spans="1:1" x14ac:dyDescent="0.25">
      <c r="A18" s="1" t="s">
        <v>323</v>
      </c>
    </row>
    <row r="19" spans="1:1" x14ac:dyDescent="0.25">
      <c r="A19" s="1" t="s">
        <v>324</v>
      </c>
    </row>
    <row r="20" spans="1:1" x14ac:dyDescent="0.25">
      <c r="A20" s="1" t="s">
        <v>325</v>
      </c>
    </row>
    <row r="21" spans="1:1" x14ac:dyDescent="0.25">
      <c r="A21" s="1" t="s">
        <v>326</v>
      </c>
    </row>
    <row r="22" spans="1:1" x14ac:dyDescent="0.25">
      <c r="A22" s="1" t="s">
        <v>327</v>
      </c>
    </row>
    <row r="23" spans="1:1" x14ac:dyDescent="0.25">
      <c r="A23" s="1" t="s">
        <v>328</v>
      </c>
    </row>
    <row r="24" spans="1:1" x14ac:dyDescent="0.25">
      <c r="A24" s="1" t="s">
        <v>329</v>
      </c>
    </row>
    <row r="25" spans="1:1" ht="16.5" x14ac:dyDescent="0.25">
      <c r="A25" s="1" t="s">
        <v>330</v>
      </c>
    </row>
    <row r="26" spans="1:1" x14ac:dyDescent="0.25">
      <c r="A26" s="1" t="s">
        <v>331</v>
      </c>
    </row>
    <row r="27" spans="1:1" x14ac:dyDescent="0.25">
      <c r="A27" s="1" t="s">
        <v>332</v>
      </c>
    </row>
    <row r="28" spans="1:1" x14ac:dyDescent="0.25">
      <c r="A28" s="1" t="s">
        <v>333</v>
      </c>
    </row>
    <row r="29" spans="1:1" x14ac:dyDescent="0.25">
      <c r="A29" s="1" t="s">
        <v>334</v>
      </c>
    </row>
    <row r="30" spans="1:1" x14ac:dyDescent="0.25">
      <c r="A30" s="1" t="s">
        <v>335</v>
      </c>
    </row>
    <row r="31" spans="1:1" x14ac:dyDescent="0.25">
      <c r="A31" s="1" t="s">
        <v>336</v>
      </c>
    </row>
    <row r="32" spans="1:1" x14ac:dyDescent="0.25">
      <c r="A32" s="1" t="s">
        <v>337</v>
      </c>
    </row>
    <row r="33" spans="1:1" x14ac:dyDescent="0.25">
      <c r="A33" s="1" t="s">
        <v>338</v>
      </c>
    </row>
    <row r="34" spans="1:1" x14ac:dyDescent="0.25">
      <c r="A34" s="1" t="s">
        <v>339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workbookViewId="0">
      <selection activeCell="D48" sqref="D48"/>
    </sheetView>
  </sheetViews>
  <sheetFormatPr defaultColWidth="8.85546875" defaultRowHeight="15" x14ac:dyDescent="0.25"/>
  <cols>
    <col min="1" max="1" width="8.85546875" style="19"/>
    <col min="2" max="2" width="6.85546875" style="19" customWidth="1"/>
    <col min="3" max="3" width="8.42578125" style="19" customWidth="1"/>
    <col min="4" max="4" width="28" style="19" customWidth="1"/>
    <col min="5" max="7" width="8.85546875" style="19"/>
    <col min="8" max="8" width="20" style="19" customWidth="1"/>
    <col min="9" max="9" width="55.42578125" style="19" customWidth="1"/>
    <col min="10" max="10" width="69.7109375" style="19" customWidth="1"/>
    <col min="11" max="16384" width="8.85546875" style="19"/>
  </cols>
  <sheetData>
    <row r="1" spans="1:11" ht="25.5" customHeight="1" x14ac:dyDescent="0.25">
      <c r="A1" s="32" t="s">
        <v>349</v>
      </c>
    </row>
    <row r="2" spans="1:11" x14ac:dyDescent="0.25">
      <c r="A2" s="19" t="s">
        <v>225</v>
      </c>
      <c r="B2" s="19" t="s">
        <v>255</v>
      </c>
      <c r="C2" s="19" t="s">
        <v>226</v>
      </c>
      <c r="D2" s="19" t="s">
        <v>32</v>
      </c>
      <c r="E2" s="19" t="s">
        <v>8</v>
      </c>
      <c r="F2" s="19" t="s">
        <v>0</v>
      </c>
      <c r="G2" s="19" t="s">
        <v>1</v>
      </c>
      <c r="H2" s="19" t="s">
        <v>227</v>
      </c>
      <c r="I2" s="19" t="s">
        <v>228</v>
      </c>
      <c r="J2" s="19" t="s">
        <v>229</v>
      </c>
    </row>
    <row r="3" spans="1:11" x14ac:dyDescent="0.25">
      <c r="A3" s="19" t="s">
        <v>230</v>
      </c>
      <c r="B3" s="8">
        <v>1</v>
      </c>
      <c r="C3" s="19">
        <v>13</v>
      </c>
      <c r="D3" s="19" t="s">
        <v>36</v>
      </c>
      <c r="E3" s="19" t="s">
        <v>31</v>
      </c>
      <c r="F3" s="20">
        <v>-37.687777777777775</v>
      </c>
      <c r="G3" s="20">
        <v>143.78777777777776</v>
      </c>
      <c r="H3" s="20" t="s">
        <v>14</v>
      </c>
      <c r="I3" s="19" t="s">
        <v>231</v>
      </c>
      <c r="J3" s="21" t="s">
        <v>264</v>
      </c>
      <c r="K3" s="22"/>
    </row>
    <row r="4" spans="1:11" x14ac:dyDescent="0.25">
      <c r="A4" s="19" t="s">
        <v>230</v>
      </c>
      <c r="B4" s="8">
        <v>2</v>
      </c>
      <c r="C4" s="19">
        <v>14</v>
      </c>
      <c r="D4" s="19" t="s">
        <v>38</v>
      </c>
      <c r="E4" s="19" t="s">
        <v>31</v>
      </c>
      <c r="F4" s="20">
        <v>-38.383333333333333</v>
      </c>
      <c r="G4" s="20">
        <v>146.68333333333334</v>
      </c>
      <c r="H4" s="20" t="s">
        <v>14</v>
      </c>
      <c r="I4" s="19" t="s">
        <v>233</v>
      </c>
      <c r="J4" s="21" t="s">
        <v>234</v>
      </c>
    </row>
    <row r="5" spans="1:11" x14ac:dyDescent="0.25">
      <c r="A5" s="19" t="s">
        <v>230</v>
      </c>
      <c r="B5" s="8">
        <v>3</v>
      </c>
      <c r="C5" s="19">
        <v>15</v>
      </c>
      <c r="D5" s="19" t="s">
        <v>39</v>
      </c>
      <c r="E5" s="19" t="s">
        <v>6</v>
      </c>
      <c r="F5" s="20">
        <v>38.033333333333331</v>
      </c>
      <c r="G5" s="20">
        <v>-9.25</v>
      </c>
      <c r="H5" s="20" t="s">
        <v>14</v>
      </c>
      <c r="I5" s="19" t="s">
        <v>235</v>
      </c>
      <c r="J5" s="21" t="s">
        <v>254</v>
      </c>
    </row>
    <row r="6" spans="1:11" x14ac:dyDescent="0.25">
      <c r="A6" s="19" t="s">
        <v>230</v>
      </c>
      <c r="B6" s="8">
        <v>4</v>
      </c>
      <c r="C6" s="19">
        <v>23</v>
      </c>
      <c r="D6" s="19" t="s">
        <v>51</v>
      </c>
      <c r="E6" s="19" t="s">
        <v>28</v>
      </c>
      <c r="F6" s="20">
        <v>21.5</v>
      </c>
      <c r="G6" s="20">
        <v>111.63333333333334</v>
      </c>
      <c r="H6" s="20" t="s">
        <v>236</v>
      </c>
      <c r="I6" s="19" t="s">
        <v>237</v>
      </c>
      <c r="J6" s="23" t="s">
        <v>238</v>
      </c>
    </row>
    <row r="7" spans="1:11" x14ac:dyDescent="0.25">
      <c r="A7" s="19" t="s">
        <v>230</v>
      </c>
      <c r="B7" s="8">
        <v>5</v>
      </c>
      <c r="C7" s="19">
        <v>24</v>
      </c>
      <c r="D7" s="19" t="s">
        <v>53</v>
      </c>
      <c r="E7" s="19" t="s">
        <v>28</v>
      </c>
      <c r="F7" s="20">
        <v>21.8</v>
      </c>
      <c r="G7" s="20">
        <v>108.65</v>
      </c>
      <c r="H7" s="20" t="s">
        <v>236</v>
      </c>
      <c r="I7" s="19" t="s">
        <v>239</v>
      </c>
      <c r="J7" s="23" t="s">
        <v>232</v>
      </c>
      <c r="K7" s="22"/>
    </row>
    <row r="8" spans="1:11" x14ac:dyDescent="0.25">
      <c r="A8" s="19" t="s">
        <v>230</v>
      </c>
      <c r="B8" s="8">
        <v>6</v>
      </c>
      <c r="C8" s="19">
        <v>25</v>
      </c>
      <c r="D8" s="19" t="s">
        <v>54</v>
      </c>
      <c r="E8" s="19" t="s">
        <v>28</v>
      </c>
      <c r="F8" s="20">
        <v>22.39</v>
      </c>
      <c r="G8" s="20">
        <v>107.91</v>
      </c>
      <c r="H8" s="20" t="s">
        <v>236</v>
      </c>
      <c r="I8" s="19" t="s">
        <v>240</v>
      </c>
      <c r="J8" s="23" t="s">
        <v>232</v>
      </c>
      <c r="K8" s="22"/>
    </row>
    <row r="9" spans="1:11" x14ac:dyDescent="0.25">
      <c r="A9" s="19" t="s">
        <v>230</v>
      </c>
      <c r="B9" s="8">
        <v>7</v>
      </c>
      <c r="C9" s="19">
        <v>26</v>
      </c>
      <c r="D9" s="19" t="s">
        <v>55</v>
      </c>
      <c r="E9" s="19" t="s">
        <v>28</v>
      </c>
      <c r="F9" s="20">
        <v>19.38</v>
      </c>
      <c r="G9" s="20">
        <v>110.1</v>
      </c>
      <c r="H9" s="20" t="s">
        <v>14</v>
      </c>
      <c r="I9" s="19" t="s">
        <v>233</v>
      </c>
      <c r="J9" s="19" t="s">
        <v>234</v>
      </c>
    </row>
    <row r="10" spans="1:11" x14ac:dyDescent="0.25">
      <c r="A10" s="19" t="s">
        <v>230</v>
      </c>
      <c r="B10" s="8">
        <v>8</v>
      </c>
      <c r="C10" s="19">
        <v>27</v>
      </c>
      <c r="D10" s="19" t="s">
        <v>55</v>
      </c>
      <c r="E10" s="19" t="s">
        <v>28</v>
      </c>
      <c r="F10" s="20">
        <v>19.91</v>
      </c>
      <c r="G10" s="20">
        <v>109.71</v>
      </c>
      <c r="H10" s="20" t="s">
        <v>14</v>
      </c>
      <c r="I10" s="19" t="s">
        <v>241</v>
      </c>
      <c r="J10" s="19" t="s">
        <v>234</v>
      </c>
    </row>
    <row r="11" spans="1:11" x14ac:dyDescent="0.25">
      <c r="A11" s="19" t="s">
        <v>230</v>
      </c>
      <c r="B11" s="8">
        <v>9</v>
      </c>
      <c r="C11" s="19">
        <v>28</v>
      </c>
      <c r="D11" s="19" t="s">
        <v>55</v>
      </c>
      <c r="E11" s="19" t="s">
        <v>28</v>
      </c>
      <c r="F11" s="20">
        <v>19.7</v>
      </c>
      <c r="G11" s="20">
        <v>109.36</v>
      </c>
      <c r="H11" s="20" t="s">
        <v>14</v>
      </c>
      <c r="I11" s="19" t="s">
        <v>241</v>
      </c>
      <c r="J11" s="19" t="s">
        <v>234</v>
      </c>
    </row>
    <row r="12" spans="1:11" x14ac:dyDescent="0.25">
      <c r="A12" s="19" t="s">
        <v>230</v>
      </c>
      <c r="B12" s="8">
        <v>10</v>
      </c>
      <c r="C12" s="19">
        <v>29</v>
      </c>
      <c r="D12" s="19" t="s">
        <v>55</v>
      </c>
      <c r="E12" s="19" t="s">
        <v>28</v>
      </c>
      <c r="F12" s="20">
        <v>19.23</v>
      </c>
      <c r="G12" s="20">
        <v>110.43</v>
      </c>
      <c r="H12" s="20" t="s">
        <v>14</v>
      </c>
      <c r="I12" s="19" t="s">
        <v>233</v>
      </c>
      <c r="J12" s="19" t="s">
        <v>234</v>
      </c>
    </row>
    <row r="13" spans="1:11" x14ac:dyDescent="0.25">
      <c r="A13" s="19" t="s">
        <v>230</v>
      </c>
      <c r="B13" s="8">
        <v>11</v>
      </c>
      <c r="C13" s="19">
        <v>30</v>
      </c>
      <c r="D13" s="19" t="s">
        <v>56</v>
      </c>
      <c r="E13" s="19" t="s">
        <v>28</v>
      </c>
      <c r="F13" s="20">
        <v>21.25</v>
      </c>
      <c r="G13" s="20">
        <v>109.98333333333333</v>
      </c>
      <c r="H13" s="20" t="s">
        <v>236</v>
      </c>
      <c r="I13" s="19" t="s">
        <v>241</v>
      </c>
      <c r="J13" s="19" t="s">
        <v>234</v>
      </c>
    </row>
    <row r="14" spans="1:11" x14ac:dyDescent="0.25">
      <c r="A14" s="19" t="s">
        <v>230</v>
      </c>
      <c r="B14" s="8">
        <v>12</v>
      </c>
      <c r="C14" s="19">
        <v>31</v>
      </c>
      <c r="D14" s="19" t="s">
        <v>57</v>
      </c>
      <c r="E14" s="19" t="s">
        <v>28</v>
      </c>
      <c r="F14" s="20">
        <v>21.25</v>
      </c>
      <c r="G14" s="20">
        <v>109.98333333333333</v>
      </c>
      <c r="H14" s="20" t="s">
        <v>236</v>
      </c>
      <c r="I14" s="19" t="s">
        <v>241</v>
      </c>
      <c r="J14" s="19" t="s">
        <v>234</v>
      </c>
    </row>
    <row r="15" spans="1:11" s="24" customFormat="1" x14ac:dyDescent="0.25">
      <c r="A15" s="24" t="s">
        <v>230</v>
      </c>
      <c r="B15" s="24">
        <v>13</v>
      </c>
      <c r="C15" s="24">
        <v>33</v>
      </c>
      <c r="D15" s="24" t="s">
        <v>59</v>
      </c>
      <c r="E15" s="24" t="s">
        <v>60</v>
      </c>
      <c r="F15" s="25">
        <v>-38.333333333333336</v>
      </c>
      <c r="G15" s="25">
        <v>175.75</v>
      </c>
      <c r="H15" s="25" t="s">
        <v>14</v>
      </c>
      <c r="I15" s="24" t="s">
        <v>242</v>
      </c>
      <c r="J15" s="24" t="s">
        <v>243</v>
      </c>
    </row>
    <row r="16" spans="1:11" x14ac:dyDescent="0.25">
      <c r="A16" s="19" t="s">
        <v>16</v>
      </c>
      <c r="B16" s="19">
        <v>1</v>
      </c>
      <c r="C16" s="19">
        <v>0</v>
      </c>
      <c r="D16" s="19" t="s">
        <v>15</v>
      </c>
      <c r="E16" s="19" t="s">
        <v>3</v>
      </c>
      <c r="F16" s="20">
        <v>42.783333333333331</v>
      </c>
      <c r="G16" s="20">
        <v>-76.11666666666666</v>
      </c>
      <c r="H16" s="20" t="s">
        <v>14</v>
      </c>
      <c r="I16" s="19" t="s">
        <v>244</v>
      </c>
      <c r="J16" s="19" t="s">
        <v>253</v>
      </c>
    </row>
    <row r="17" spans="1:11" x14ac:dyDescent="0.25">
      <c r="A17" s="19" t="s">
        <v>4</v>
      </c>
      <c r="B17" s="19">
        <v>2</v>
      </c>
      <c r="C17" s="19">
        <v>1</v>
      </c>
      <c r="D17" s="19" t="s">
        <v>41</v>
      </c>
      <c r="E17" s="19" t="s">
        <v>11</v>
      </c>
      <c r="F17" s="20">
        <v>47.82</v>
      </c>
      <c r="G17" s="20">
        <v>1.91</v>
      </c>
      <c r="H17" s="20" t="s">
        <v>14</v>
      </c>
      <c r="I17" s="19" t="s">
        <v>245</v>
      </c>
      <c r="J17" s="19" t="s">
        <v>254</v>
      </c>
    </row>
    <row r="18" spans="1:11" x14ac:dyDescent="0.25">
      <c r="A18" s="19" t="s">
        <v>16</v>
      </c>
      <c r="B18" s="19">
        <v>3</v>
      </c>
      <c r="C18" s="19">
        <v>2</v>
      </c>
      <c r="D18" s="19" t="s">
        <v>42</v>
      </c>
      <c r="E18" s="19" t="s">
        <v>24</v>
      </c>
      <c r="F18" s="20">
        <v>45.6</v>
      </c>
      <c r="G18" s="20">
        <v>18.7</v>
      </c>
      <c r="H18" s="20" t="s">
        <v>14</v>
      </c>
      <c r="I18" s="19" t="s">
        <v>245</v>
      </c>
      <c r="J18" s="20" t="s">
        <v>256</v>
      </c>
    </row>
    <row r="19" spans="1:11" x14ac:dyDescent="0.25">
      <c r="A19" s="19" t="s">
        <v>16</v>
      </c>
      <c r="B19" s="19">
        <v>4</v>
      </c>
      <c r="C19" s="19">
        <v>3</v>
      </c>
      <c r="D19" s="19" t="s">
        <v>25</v>
      </c>
      <c r="E19" s="19" t="s">
        <v>10</v>
      </c>
      <c r="F19" s="20">
        <v>56.86</v>
      </c>
      <c r="G19" s="20">
        <v>12.58</v>
      </c>
      <c r="H19" s="20" t="s">
        <v>14</v>
      </c>
      <c r="I19" s="19" t="s">
        <v>246</v>
      </c>
      <c r="J19" s="19" t="s">
        <v>253</v>
      </c>
    </row>
    <row r="20" spans="1:11" x14ac:dyDescent="0.25">
      <c r="A20" s="19" t="s">
        <v>4</v>
      </c>
      <c r="B20" s="19">
        <v>5</v>
      </c>
      <c r="C20" s="19">
        <v>4</v>
      </c>
      <c r="D20" s="19" t="s">
        <v>27</v>
      </c>
      <c r="E20" s="19" t="s">
        <v>3</v>
      </c>
      <c r="F20" s="20">
        <v>47</v>
      </c>
      <c r="G20" s="20">
        <v>-122.75</v>
      </c>
      <c r="H20" s="20" t="s">
        <v>14</v>
      </c>
      <c r="I20" s="19" t="s">
        <v>247</v>
      </c>
      <c r="J20" s="19" t="s">
        <v>257</v>
      </c>
    </row>
    <row r="21" spans="1:11" x14ac:dyDescent="0.25">
      <c r="A21" s="19" t="s">
        <v>4</v>
      </c>
      <c r="B21" s="19">
        <v>6</v>
      </c>
      <c r="C21" s="19">
        <v>5</v>
      </c>
      <c r="D21" s="19" t="s">
        <v>43</v>
      </c>
      <c r="E21" s="19" t="s">
        <v>3</v>
      </c>
      <c r="F21" s="20">
        <v>48.4</v>
      </c>
      <c r="G21" s="20">
        <v>-122.4</v>
      </c>
      <c r="H21" s="20" t="s">
        <v>14</v>
      </c>
      <c r="I21" s="19" t="s">
        <v>248</v>
      </c>
      <c r="J21" s="20" t="s">
        <v>260</v>
      </c>
    </row>
    <row r="22" spans="1:11" x14ac:dyDescent="0.25">
      <c r="A22" s="19" t="s">
        <v>4</v>
      </c>
      <c r="B22" s="19">
        <v>7</v>
      </c>
      <c r="C22" s="19">
        <v>6</v>
      </c>
      <c r="D22" s="19" t="s">
        <v>43</v>
      </c>
      <c r="E22" s="19" t="s">
        <v>3</v>
      </c>
      <c r="F22" s="20">
        <v>47.23</v>
      </c>
      <c r="G22" s="20">
        <v>-122.23</v>
      </c>
      <c r="H22" s="20" t="s">
        <v>14</v>
      </c>
      <c r="I22" s="19" t="s">
        <v>249</v>
      </c>
      <c r="J22" s="20" t="s">
        <v>258</v>
      </c>
    </row>
    <row r="23" spans="1:11" x14ac:dyDescent="0.25">
      <c r="A23" s="19" t="s">
        <v>16</v>
      </c>
      <c r="B23" s="19">
        <v>8</v>
      </c>
      <c r="C23" s="19">
        <v>7</v>
      </c>
      <c r="D23" s="19" t="s">
        <v>30</v>
      </c>
      <c r="E23" s="19" t="s">
        <v>13</v>
      </c>
      <c r="F23" s="20">
        <v>51</v>
      </c>
      <c r="G23" s="20">
        <v>-2</v>
      </c>
      <c r="H23" s="20" t="s">
        <v>14</v>
      </c>
      <c r="I23" s="19" t="s">
        <v>246</v>
      </c>
      <c r="J23" s="26" t="s">
        <v>265</v>
      </c>
      <c r="K23" s="22"/>
    </row>
    <row r="24" spans="1:11" x14ac:dyDescent="0.25">
      <c r="A24" s="19" t="s">
        <v>16</v>
      </c>
      <c r="B24" s="19">
        <v>9</v>
      </c>
      <c r="C24" s="19">
        <v>8</v>
      </c>
      <c r="D24" s="19" t="s">
        <v>30</v>
      </c>
      <c r="E24" s="19" t="s">
        <v>13</v>
      </c>
      <c r="F24" s="20">
        <v>54</v>
      </c>
      <c r="G24" s="20">
        <v>-6</v>
      </c>
      <c r="H24" s="20" t="s">
        <v>14</v>
      </c>
      <c r="I24" s="19" t="s">
        <v>246</v>
      </c>
      <c r="J24" s="20" t="s">
        <v>258</v>
      </c>
      <c r="K24" s="22"/>
    </row>
    <row r="25" spans="1:11" x14ac:dyDescent="0.25">
      <c r="A25" s="19" t="s">
        <v>16</v>
      </c>
      <c r="B25" s="19">
        <v>10</v>
      </c>
      <c r="C25" s="19">
        <v>9</v>
      </c>
      <c r="D25" s="19" t="s">
        <v>30</v>
      </c>
      <c r="E25" s="19" t="s">
        <v>13</v>
      </c>
      <c r="F25" s="20">
        <v>54</v>
      </c>
      <c r="G25" s="20">
        <v>-1</v>
      </c>
      <c r="H25" s="20" t="s">
        <v>14</v>
      </c>
      <c r="I25" s="19" t="s">
        <v>246</v>
      </c>
      <c r="J25" s="20" t="s">
        <v>258</v>
      </c>
      <c r="K25" s="22"/>
    </row>
    <row r="26" spans="1:11" x14ac:dyDescent="0.25">
      <c r="A26" s="19" t="s">
        <v>16</v>
      </c>
      <c r="B26" s="19">
        <v>11</v>
      </c>
      <c r="C26" s="19">
        <v>10</v>
      </c>
      <c r="D26" s="19" t="s">
        <v>30</v>
      </c>
      <c r="E26" s="19" t="s">
        <v>13</v>
      </c>
      <c r="F26" s="20">
        <v>52</v>
      </c>
      <c r="G26" s="20">
        <v>-4</v>
      </c>
      <c r="H26" s="20" t="s">
        <v>14</v>
      </c>
      <c r="I26" s="19" t="s">
        <v>246</v>
      </c>
      <c r="J26" s="20" t="s">
        <v>258</v>
      </c>
      <c r="K26" s="22"/>
    </row>
    <row r="27" spans="1:11" x14ac:dyDescent="0.25">
      <c r="A27" s="19" t="s">
        <v>4</v>
      </c>
      <c r="B27" s="19">
        <v>12</v>
      </c>
      <c r="C27" s="19">
        <v>18</v>
      </c>
      <c r="D27" s="19" t="s">
        <v>44</v>
      </c>
      <c r="E27" s="19" t="s">
        <v>23</v>
      </c>
      <c r="F27" s="20">
        <v>29.125</v>
      </c>
      <c r="G27" s="20">
        <v>79.358333333333334</v>
      </c>
      <c r="H27" s="20" t="s">
        <v>14</v>
      </c>
      <c r="I27" s="19" t="s">
        <v>259</v>
      </c>
      <c r="J27" s="21" t="s">
        <v>234</v>
      </c>
    </row>
    <row r="28" spans="1:11" x14ac:dyDescent="0.25">
      <c r="A28" s="19" t="s">
        <v>4</v>
      </c>
      <c r="B28" s="19">
        <v>13</v>
      </c>
      <c r="C28" s="19">
        <v>19</v>
      </c>
      <c r="D28" s="19" t="s">
        <v>46</v>
      </c>
      <c r="E28" s="19" t="s">
        <v>3</v>
      </c>
      <c r="F28" s="20">
        <v>45.57</v>
      </c>
      <c r="G28" s="20">
        <v>-89.66</v>
      </c>
      <c r="H28" s="20" t="s">
        <v>14</v>
      </c>
      <c r="I28" s="19" t="s">
        <v>233</v>
      </c>
      <c r="J28" s="19" t="s">
        <v>234</v>
      </c>
    </row>
    <row r="29" spans="1:11" x14ac:dyDescent="0.25">
      <c r="A29" s="19" t="s">
        <v>4</v>
      </c>
      <c r="B29" s="19">
        <v>14</v>
      </c>
      <c r="C29" s="19">
        <v>20</v>
      </c>
      <c r="D29" s="19" t="s">
        <v>46</v>
      </c>
      <c r="E29" s="19" t="s">
        <v>3</v>
      </c>
      <c r="F29" s="20">
        <v>45.64</v>
      </c>
      <c r="G29" s="20">
        <v>-89.47</v>
      </c>
      <c r="H29" s="20" t="s">
        <v>14</v>
      </c>
      <c r="I29" s="19" t="s">
        <v>250</v>
      </c>
      <c r="J29" s="20" t="s">
        <v>261</v>
      </c>
    </row>
    <row r="30" spans="1:11" x14ac:dyDescent="0.25">
      <c r="A30" s="19" t="s">
        <v>4</v>
      </c>
      <c r="B30" s="19">
        <v>15</v>
      </c>
      <c r="C30" s="19">
        <v>21</v>
      </c>
      <c r="D30" s="19" t="s">
        <v>46</v>
      </c>
      <c r="E30" s="19" t="s">
        <v>3</v>
      </c>
      <c r="F30" s="20">
        <v>45.57</v>
      </c>
      <c r="G30" s="20">
        <v>-89.66</v>
      </c>
      <c r="H30" s="20" t="s">
        <v>14</v>
      </c>
      <c r="I30" s="19" t="s">
        <v>233</v>
      </c>
      <c r="J30" s="19" t="s">
        <v>234</v>
      </c>
    </row>
    <row r="31" spans="1:11" x14ac:dyDescent="0.25">
      <c r="A31" s="19" t="s">
        <v>16</v>
      </c>
      <c r="B31" s="19">
        <v>16</v>
      </c>
      <c r="C31" s="19">
        <v>22</v>
      </c>
      <c r="D31" s="19" t="s">
        <v>47</v>
      </c>
      <c r="E31" s="19" t="s">
        <v>10</v>
      </c>
      <c r="F31" s="20">
        <v>59.81666666666667</v>
      </c>
      <c r="G31" s="20">
        <v>17.666666666666668</v>
      </c>
      <c r="H31" s="20" t="s">
        <v>14</v>
      </c>
      <c r="I31" s="19" t="s">
        <v>244</v>
      </c>
      <c r="J31" s="20" t="s">
        <v>254</v>
      </c>
    </row>
    <row r="32" spans="1:11" x14ac:dyDescent="0.25">
      <c r="A32" s="19" t="s">
        <v>4</v>
      </c>
      <c r="B32" s="19">
        <v>17</v>
      </c>
      <c r="C32" s="19">
        <v>32</v>
      </c>
      <c r="D32" s="19" t="s">
        <v>58</v>
      </c>
      <c r="E32" s="19" t="s">
        <v>28</v>
      </c>
      <c r="F32" s="20">
        <v>36.833333333333329</v>
      </c>
      <c r="G32" s="20">
        <v>116.24166666666667</v>
      </c>
      <c r="H32" s="20" t="s">
        <v>236</v>
      </c>
      <c r="I32" s="19" t="s">
        <v>251</v>
      </c>
      <c r="J32" s="21" t="s">
        <v>262</v>
      </c>
      <c r="K32" s="22"/>
    </row>
    <row r="33" spans="1:10" x14ac:dyDescent="0.25">
      <c r="A33" s="19" t="s">
        <v>4</v>
      </c>
      <c r="B33" s="19">
        <v>18</v>
      </c>
      <c r="C33" s="19">
        <v>34</v>
      </c>
      <c r="D33" s="19" t="s">
        <v>65</v>
      </c>
      <c r="E33" s="19" t="s">
        <v>28</v>
      </c>
      <c r="F33" s="20">
        <v>42.1</v>
      </c>
      <c r="G33" s="20">
        <v>122.56666666666666</v>
      </c>
      <c r="H33" s="20" t="s">
        <v>14</v>
      </c>
      <c r="I33" s="19" t="s">
        <v>252</v>
      </c>
      <c r="J33" s="20" t="s">
        <v>263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B19" sqref="B19"/>
    </sheetView>
  </sheetViews>
  <sheetFormatPr defaultColWidth="8.85546875" defaultRowHeight="15" x14ac:dyDescent="0.25"/>
  <cols>
    <col min="1" max="1" width="9.28515625" style="27" customWidth="1"/>
    <col min="2" max="2" width="35.140625" style="27" customWidth="1"/>
    <col min="3" max="3" width="12.42578125" style="27" customWidth="1"/>
    <col min="4" max="4" width="17.7109375" style="27" customWidth="1"/>
    <col min="5" max="5" width="12.42578125" style="27" customWidth="1"/>
    <col min="6" max="16384" width="8.85546875" style="27"/>
  </cols>
  <sheetData>
    <row r="1" spans="1:5" ht="87" customHeight="1" thickBot="1" x14ac:dyDescent="0.3">
      <c r="A1" s="31" t="s">
        <v>341</v>
      </c>
      <c r="B1" s="31"/>
      <c r="C1" s="31"/>
      <c r="D1" s="31"/>
      <c r="E1" s="31"/>
    </row>
    <row r="2" spans="1:5" ht="22.5" customHeight="1" thickBot="1" x14ac:dyDescent="0.3">
      <c r="A2" s="28" t="s">
        <v>266</v>
      </c>
      <c r="B2" s="28" t="s">
        <v>267</v>
      </c>
      <c r="C2" s="28" t="s">
        <v>268</v>
      </c>
      <c r="D2" s="28" t="s">
        <v>269</v>
      </c>
      <c r="E2" s="28" t="s">
        <v>270</v>
      </c>
    </row>
    <row r="3" spans="1:5" ht="22.5" customHeight="1" x14ac:dyDescent="0.25">
      <c r="A3" s="29" t="s">
        <v>271</v>
      </c>
      <c r="B3" s="29" t="s">
        <v>272</v>
      </c>
      <c r="C3" s="29" t="s">
        <v>273</v>
      </c>
      <c r="D3" s="29" t="s">
        <v>274</v>
      </c>
      <c r="E3" s="29" t="s">
        <v>342</v>
      </c>
    </row>
    <row r="4" spans="1:5" ht="22.5" customHeight="1" x14ac:dyDescent="0.25">
      <c r="A4" s="29" t="s">
        <v>225</v>
      </c>
      <c r="B4" s="29" t="s">
        <v>275</v>
      </c>
      <c r="C4" s="29" t="s">
        <v>273</v>
      </c>
      <c r="D4" s="29" t="s">
        <v>273</v>
      </c>
      <c r="E4" s="29">
        <v>0.91</v>
      </c>
    </row>
    <row r="5" spans="1:5" ht="22.5" customHeight="1" x14ac:dyDescent="0.25">
      <c r="A5" s="29" t="s">
        <v>276</v>
      </c>
      <c r="B5" s="29" t="s">
        <v>277</v>
      </c>
      <c r="C5" s="29" t="s">
        <v>278</v>
      </c>
      <c r="D5" s="29" t="s">
        <v>273</v>
      </c>
      <c r="E5" s="29" t="s">
        <v>343</v>
      </c>
    </row>
    <row r="6" spans="1:5" ht="22.5" customHeight="1" x14ac:dyDescent="0.25">
      <c r="A6" s="29" t="s">
        <v>279</v>
      </c>
      <c r="B6" s="29" t="s">
        <v>280</v>
      </c>
      <c r="C6" s="29" t="s">
        <v>344</v>
      </c>
      <c r="D6" s="29" t="s">
        <v>273</v>
      </c>
      <c r="E6" s="29">
        <v>0.97</v>
      </c>
    </row>
    <row r="7" spans="1:5" ht="22.5" customHeight="1" x14ac:dyDescent="0.25">
      <c r="A7" s="29" t="s">
        <v>281</v>
      </c>
      <c r="B7" s="29" t="s">
        <v>282</v>
      </c>
      <c r="C7" s="29" t="s">
        <v>345</v>
      </c>
      <c r="D7" s="29" t="s">
        <v>274</v>
      </c>
      <c r="E7" s="29">
        <v>0.67</v>
      </c>
    </row>
    <row r="8" spans="1:5" ht="22.5" customHeight="1" x14ac:dyDescent="0.25">
      <c r="A8" s="29" t="s">
        <v>283</v>
      </c>
      <c r="B8" s="29" t="s">
        <v>284</v>
      </c>
      <c r="C8" s="29" t="s">
        <v>345</v>
      </c>
      <c r="D8" s="29" t="s">
        <v>274</v>
      </c>
      <c r="E8" s="29">
        <v>0.28000000000000003</v>
      </c>
    </row>
    <row r="9" spans="1:5" ht="22.5" customHeight="1" x14ac:dyDescent="0.25">
      <c r="A9" s="29" t="s">
        <v>285</v>
      </c>
      <c r="B9" s="29" t="s">
        <v>286</v>
      </c>
      <c r="C9" s="29" t="s">
        <v>346</v>
      </c>
      <c r="D9" s="29" t="s">
        <v>274</v>
      </c>
      <c r="E9" s="29" t="s">
        <v>343</v>
      </c>
    </row>
    <row r="10" spans="1:5" ht="22.5" customHeight="1" x14ac:dyDescent="0.25">
      <c r="A10" s="29" t="s">
        <v>287</v>
      </c>
      <c r="B10" s="29" t="s">
        <v>288</v>
      </c>
      <c r="C10" s="29" t="s">
        <v>289</v>
      </c>
      <c r="D10" s="29" t="s">
        <v>274</v>
      </c>
      <c r="E10" s="29">
        <v>0.63</v>
      </c>
    </row>
    <row r="11" spans="1:5" ht="22.5" customHeight="1" x14ac:dyDescent="0.25">
      <c r="A11" s="29" t="s">
        <v>290</v>
      </c>
      <c r="B11" s="29" t="s">
        <v>291</v>
      </c>
      <c r="C11" s="29" t="s">
        <v>344</v>
      </c>
      <c r="D11" s="29" t="s">
        <v>274</v>
      </c>
      <c r="E11" s="29">
        <v>0.99</v>
      </c>
    </row>
    <row r="12" spans="1:5" ht="22.5" customHeight="1" x14ac:dyDescent="0.25">
      <c r="A12" s="29" t="s">
        <v>292</v>
      </c>
      <c r="B12" s="29" t="s">
        <v>293</v>
      </c>
      <c r="C12" s="29" t="s">
        <v>347</v>
      </c>
      <c r="D12" s="29" t="s">
        <v>274</v>
      </c>
      <c r="E12" s="29" t="s">
        <v>348</v>
      </c>
    </row>
    <row r="13" spans="1:5" ht="22.5" customHeight="1" thickBot="1" x14ac:dyDescent="0.3">
      <c r="A13" s="30" t="s">
        <v>294</v>
      </c>
      <c r="B13" s="30" t="s">
        <v>295</v>
      </c>
      <c r="C13" s="30" t="s">
        <v>347</v>
      </c>
      <c r="D13" s="30" t="s">
        <v>273</v>
      </c>
      <c r="E13" s="30">
        <v>0.22</v>
      </c>
    </row>
  </sheetData>
  <mergeCells count="1">
    <mergeCell ref="A1:E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Table S1</vt:lpstr>
      <vt:lpstr>TableS1_reference list</vt:lpstr>
      <vt:lpstr>Table S2</vt:lpstr>
      <vt:lpstr>TableS3</vt:lpstr>
      <vt:lpstr>TableS3!OLE_LINK20</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Wei Li</dc:creator>
  <cp:lastModifiedBy>Wei Li</cp:lastModifiedBy>
  <cp:lastPrinted>2017-03-09T09:30:14Z</cp:lastPrinted>
  <dcterms:created xsi:type="dcterms:W3CDTF">2016-11-28T18:07:49Z</dcterms:created>
  <dcterms:modified xsi:type="dcterms:W3CDTF">2017-12-13T07:26:04Z</dcterms:modified>
</cp:coreProperties>
</file>